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OT" sheetId="1" r:id="rId1"/>
    <sheet name="CFD velocity profile" sheetId="2" r:id="rId2"/>
  </sheets>
  <definedNames>
    <definedName name="HTML_CodePage" hidden="1">1252</definedName>
    <definedName name="HTML_Control" hidden="1">{"'CFD velocity profile'!$A$9:$I$42"}</definedName>
    <definedName name="HTML_Description" hidden="1">""</definedName>
    <definedName name="HTML_Email" hidden="1">""</definedName>
    <definedName name="HTML_Header" hidden="1">"velocity = parabolic + buoyant profiles"</definedName>
    <definedName name="HTML_LastUpdate" hidden="1">"10/29/1999"</definedName>
    <definedName name="HTML_LineAfter" hidden="1">FALSE</definedName>
    <definedName name="HTML_LineBefore" hidden="1">FALSE</definedName>
    <definedName name="HTML_Name" hidden="1">"Dave Rogers"</definedName>
    <definedName name="HTML_OBDlg2" hidden="1">TRUE</definedName>
    <definedName name="HTML_OBDlg4" hidden="1">TRUE</definedName>
    <definedName name="HTML_OS" hidden="1">0</definedName>
    <definedName name="HTML_PathFile" hidden="1">"D:\cfd\doc\derek\cfd_vel.htm"</definedName>
    <definedName name="HTML_Title" hidden="1">"CFD Chamber Velocity Profile"</definedName>
    <definedName name="_xlnm.Print_Area" localSheetId="1">'CFD velocity profile'!$A$9:$I$42</definedName>
  </definedNames>
  <calcPr fullCalcOnLoad="1"/>
</workbook>
</file>

<file path=xl/sharedStrings.xml><?xml version="1.0" encoding="utf-8"?>
<sst xmlns="http://schemas.openxmlformats.org/spreadsheetml/2006/main" count="34" uniqueCount="34">
  <si>
    <t>Press (mb)</t>
  </si>
  <si>
    <t>Temp warm wall (°C)</t>
  </si>
  <si>
    <t>Temp cold wall (°C)</t>
  </si>
  <si>
    <t>Wall separation (cm)</t>
  </si>
  <si>
    <t>Cross section area (cm^2)</t>
  </si>
  <si>
    <t>Total flow (vLPM)</t>
  </si>
  <si>
    <t>Average velocity (cm/s)</t>
  </si>
  <si>
    <t>dynamic viscosity</t>
  </si>
  <si>
    <t>(Z/d)^3 - Z/d)</t>
  </si>
  <si>
    <t>change values in this box</t>
  </si>
  <si>
    <t>Distance from cold wall (cm)</t>
  </si>
  <si>
    <t>Z = distance from center</t>
  </si>
  <si>
    <t>Assumes fully established steady state flow.</t>
  </si>
  <si>
    <t>wall temp difference (Tc - Tw)</t>
  </si>
  <si>
    <t>studies. Atmospheric Research, 22, 149-181.</t>
  </si>
  <si>
    <t>Rogers, D.C., 1988: Development of a continuous flow thermal gradient diffusion chamber for ice nucleation</t>
  </si>
  <si>
    <t>Sinnarwalla, A.M. and D.J. Alofs, 1973: A cloud nucleus counter with long available growth time. J. Appl.</t>
  </si>
  <si>
    <t>Meteor. 12, 831-835.</t>
  </si>
  <si>
    <t>Fractional distance from cold wall</t>
  </si>
  <si>
    <t>cumul flux</t>
  </si>
  <si>
    <t>Average temp K</t>
  </si>
  <si>
    <t>critical flow LPM</t>
  </si>
  <si>
    <t>Profiles of velocity and temperature in CFD chamber - Dave Rogers</t>
  </si>
  <si>
    <t>parabolic</t>
  </si>
  <si>
    <t>buoyancy</t>
  </si>
  <si>
    <t>sum</t>
  </si>
  <si>
    <t>temp(°C)</t>
  </si>
  <si>
    <t>Vc</t>
  </si>
  <si>
    <t>deg C to deg K</t>
  </si>
  <si>
    <t>gas constant for dry air</t>
  </si>
  <si>
    <t>acceleration of gravity</t>
  </si>
  <si>
    <t>Gamma = Pgd^2/(12RT^2µ)</t>
  </si>
  <si>
    <t>Average dry air density (g/cm^3)</t>
  </si>
  <si>
    <t>half wall separation (cm)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</si>
</sst>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"/>
    <numFmt numFmtId="166" formatCode="0.0"/>
    <numFmt numFmtId="167" formatCode="0.000E+00"/>
    <numFmt numFmtId="168" formatCode="0.00000"/>
    <numFmt numFmtId="169" formatCode="0.0000"/>
  </numFmts>
  <fonts count="8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 quotePrefix="1">
      <alignment horizontal="center" wrapText="1"/>
    </xf>
    <xf numFmtId="165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 quotePrefix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2" fontId="4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65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 quotePrefix="1">
      <alignment/>
    </xf>
    <xf numFmtId="2" fontId="1" fillId="0" borderId="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 quotePrefix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CFD temperature and velocity profiles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strRef>
              <c:f>'CFD velocity profile'!$E$21</c:f>
              <c:strCache>
                <c:ptCount val="1"/>
                <c:pt idx="0">
                  <c:v>parabolic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'CFD velocity profile'!$I$22:$I$42</c:f>
              <c:numCache>
                <c:ptCount val="21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0.15</c:v>
                </c:pt>
                <c:pt idx="4">
                  <c:v>0.19999999999999998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0.5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0.6499999999999999</c:v>
                </c:pt>
                <c:pt idx="14">
                  <c:v>0.7</c:v>
                </c:pt>
                <c:pt idx="15">
                  <c:v>0.7499999999999999</c:v>
                </c:pt>
                <c:pt idx="16">
                  <c:v>0.7999999999999999</c:v>
                </c:pt>
                <c:pt idx="17">
                  <c:v>0.85</c:v>
                </c:pt>
                <c:pt idx="18">
                  <c:v>0.8999999999999999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'CFD velocity profile'!$E$22:$E$42</c:f>
              <c:numCache>
                <c:ptCount val="21"/>
                <c:pt idx="0">
                  <c:v>0</c:v>
                </c:pt>
                <c:pt idx="1">
                  <c:v>-1.4917592080799964</c:v>
                </c:pt>
                <c:pt idx="2">
                  <c:v>-2.8264911310989396</c:v>
                </c:pt>
                <c:pt idx="3">
                  <c:v>-4.004195769056831</c:v>
                </c:pt>
                <c:pt idx="4">
                  <c:v>-5.02487312195367</c:v>
                </c:pt>
                <c:pt idx="5">
                  <c:v>-5.888523189789458</c:v>
                </c:pt>
                <c:pt idx="6">
                  <c:v>-6.595145972564192</c:v>
                </c:pt>
                <c:pt idx="7">
                  <c:v>-7.144741470277875</c:v>
                </c:pt>
                <c:pt idx="8">
                  <c:v>-7.5373096829305055</c:v>
                </c:pt>
                <c:pt idx="9">
                  <c:v>-7.7728506105220845</c:v>
                </c:pt>
                <c:pt idx="10">
                  <c:v>-7.85136425305261</c:v>
                </c:pt>
                <c:pt idx="11">
                  <c:v>-7.7728506105220845</c:v>
                </c:pt>
                <c:pt idx="12">
                  <c:v>-7.5373096829305055</c:v>
                </c:pt>
                <c:pt idx="13">
                  <c:v>-7.144741470277876</c:v>
                </c:pt>
                <c:pt idx="14">
                  <c:v>-6.595145972564193</c:v>
                </c:pt>
                <c:pt idx="15">
                  <c:v>-5.888523189789459</c:v>
                </c:pt>
                <c:pt idx="16">
                  <c:v>-5.0248731219536715</c:v>
                </c:pt>
                <c:pt idx="17">
                  <c:v>-4.004195769056831</c:v>
                </c:pt>
                <c:pt idx="18">
                  <c:v>-2.8264911310989413</c:v>
                </c:pt>
                <c:pt idx="19">
                  <c:v>-1.4917592080799964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'CFD velocity profile'!$G$21</c:f>
              <c:strCache>
                <c:ptCount val="1"/>
                <c:pt idx="0">
                  <c:v>buoyancy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'CFD velocity profile'!$I$22:$I$42</c:f>
              <c:numCache>
                <c:ptCount val="21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0.15</c:v>
                </c:pt>
                <c:pt idx="4">
                  <c:v>0.19999999999999998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0.5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0.6499999999999999</c:v>
                </c:pt>
                <c:pt idx="14">
                  <c:v>0.7</c:v>
                </c:pt>
                <c:pt idx="15">
                  <c:v>0.7499999999999999</c:v>
                </c:pt>
                <c:pt idx="16">
                  <c:v>0.7999999999999999</c:v>
                </c:pt>
                <c:pt idx="17">
                  <c:v>0.85</c:v>
                </c:pt>
                <c:pt idx="18">
                  <c:v>0.8999999999999999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'CFD velocity profile'!$G$22:$G$42</c:f>
              <c:numCache>
                <c:ptCount val="21"/>
                <c:pt idx="0">
                  <c:v>0</c:v>
                </c:pt>
                <c:pt idx="1">
                  <c:v>-1.9481299178892058</c:v>
                </c:pt>
                <c:pt idx="2">
                  <c:v>-3.2732513437724164</c:v>
                </c:pt>
                <c:pt idx="3">
                  <c:v>-4.047833172138012</c:v>
                </c:pt>
                <c:pt idx="4">
                  <c:v>-4.34365760548616</c:v>
                </c:pt>
                <c:pt idx="5">
                  <c:v>-4.231828268697682</c:v>
                </c:pt>
                <c:pt idx="6">
                  <c:v>-3.782778208613025</c:v>
                </c:pt>
                <c:pt idx="7">
                  <c:v>-3.0662777807114328</c:v>
                </c:pt>
                <c:pt idx="8">
                  <c:v>-2.1514424247448667</c:v>
                </c:pt>
                <c:pt idx="9">
                  <c:v>-1.106740331146557</c:v>
                </c:pt>
                <c:pt idx="10">
                  <c:v>0</c:v>
                </c:pt>
                <c:pt idx="11">
                  <c:v>1.1015823056790393</c:v>
                </c:pt>
                <c:pt idx="12">
                  <c:v>2.131435210627585</c:v>
                </c:pt>
                <c:pt idx="13">
                  <c:v>3.023604980299489</c:v>
                </c:pt>
                <c:pt idx="14">
                  <c:v>3.7127483744517225</c:v>
                </c:pt>
                <c:pt idx="15">
                  <c:v>4.13412559972667</c:v>
                </c:pt>
                <c:pt idx="16">
                  <c:v>4.22359335963427</c:v>
                </c:pt>
                <c:pt idx="17">
                  <c:v>3.9175980003670627</c:v>
                </c:pt>
                <c:pt idx="18">
                  <c:v>3.1531687509100865</c:v>
                </c:pt>
                <c:pt idx="19">
                  <c:v>1.8679110559355558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'CFD velocity profile'!$H$21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'CFD velocity profile'!$I$22:$I$42</c:f>
              <c:numCache>
                <c:ptCount val="21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0.15</c:v>
                </c:pt>
                <c:pt idx="4">
                  <c:v>0.19999999999999998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0.5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0.6499999999999999</c:v>
                </c:pt>
                <c:pt idx="14">
                  <c:v>0.7</c:v>
                </c:pt>
                <c:pt idx="15">
                  <c:v>0.7499999999999999</c:v>
                </c:pt>
                <c:pt idx="16">
                  <c:v>0.7999999999999999</c:v>
                </c:pt>
                <c:pt idx="17">
                  <c:v>0.85</c:v>
                </c:pt>
                <c:pt idx="18">
                  <c:v>0.8999999999999999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'CFD velocity profile'!$H$22:$H$42</c:f>
              <c:numCache>
                <c:ptCount val="21"/>
                <c:pt idx="0">
                  <c:v>0</c:v>
                </c:pt>
                <c:pt idx="1">
                  <c:v>-3.439889125969202</c:v>
                </c:pt>
                <c:pt idx="2">
                  <c:v>-6.099742474871356</c:v>
                </c:pt>
                <c:pt idx="3">
                  <c:v>-8.052028941194843</c:v>
                </c:pt>
                <c:pt idx="4">
                  <c:v>-9.368530727439829</c:v>
                </c:pt>
                <c:pt idx="5">
                  <c:v>-10.12035145848714</c:v>
                </c:pt>
                <c:pt idx="6">
                  <c:v>-10.377924181177217</c:v>
                </c:pt>
                <c:pt idx="7">
                  <c:v>-10.211019250989308</c:v>
                </c:pt>
                <c:pt idx="8">
                  <c:v>-9.688752107675372</c:v>
                </c:pt>
                <c:pt idx="9">
                  <c:v>-8.879590941668642</c:v>
                </c:pt>
                <c:pt idx="10">
                  <c:v>-7.85136425305261</c:v>
                </c:pt>
                <c:pt idx="11">
                  <c:v>-6.6712683048430454</c:v>
                </c:pt>
                <c:pt idx="12">
                  <c:v>-5.405874472302921</c:v>
                </c:pt>
                <c:pt idx="13">
                  <c:v>-4.121136489978387</c:v>
                </c:pt>
                <c:pt idx="14">
                  <c:v>-2.8823975981124708</c:v>
                </c:pt>
                <c:pt idx="15">
                  <c:v>-1.7543975900627888</c:v>
                </c:pt>
                <c:pt idx="16">
                  <c:v>-0.8012797623194015</c:v>
                </c:pt>
                <c:pt idx="17">
                  <c:v>-0.0865977686897681</c:v>
                </c:pt>
                <c:pt idx="18">
                  <c:v>0.3266776198111452</c:v>
                </c:pt>
                <c:pt idx="19">
                  <c:v>0.37615184785555944</c:v>
                </c:pt>
                <c:pt idx="20">
                  <c:v>0</c:v>
                </c:pt>
              </c:numCache>
            </c:numRef>
          </c:yVal>
          <c:smooth val="0"/>
        </c:ser>
        <c:axId val="43389632"/>
        <c:axId val="54962369"/>
      </c:scatterChart>
      <c:scatterChart>
        <c:scatterStyle val="lineMarker"/>
        <c:varyColors val="0"/>
        <c:ser>
          <c:idx val="0"/>
          <c:order val="3"/>
          <c:tx>
            <c:v>temp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'CFD velocity profile'!$I$22:$I$42</c:f>
              <c:numCache>
                <c:ptCount val="21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0.15</c:v>
                </c:pt>
                <c:pt idx="4">
                  <c:v>0.19999999999999998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0.5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0.6499999999999999</c:v>
                </c:pt>
                <c:pt idx="14">
                  <c:v>0.7</c:v>
                </c:pt>
                <c:pt idx="15">
                  <c:v>0.7499999999999999</c:v>
                </c:pt>
                <c:pt idx="16">
                  <c:v>0.7999999999999999</c:v>
                </c:pt>
                <c:pt idx="17">
                  <c:v>0.85</c:v>
                </c:pt>
                <c:pt idx="18">
                  <c:v>0.8999999999999999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'CFD velocity profile'!$C$22:$C$42</c:f>
              <c:numCache>
                <c:ptCount val="21"/>
                <c:pt idx="0">
                  <c:v>-30</c:v>
                </c:pt>
                <c:pt idx="1">
                  <c:v>-29.25</c:v>
                </c:pt>
                <c:pt idx="2">
                  <c:v>-28.5</c:v>
                </c:pt>
                <c:pt idx="3">
                  <c:v>-27.75</c:v>
                </c:pt>
                <c:pt idx="4">
                  <c:v>-27</c:v>
                </c:pt>
                <c:pt idx="5">
                  <c:v>-26.25</c:v>
                </c:pt>
                <c:pt idx="6">
                  <c:v>-25.5</c:v>
                </c:pt>
                <c:pt idx="7">
                  <c:v>-24.75</c:v>
                </c:pt>
                <c:pt idx="8">
                  <c:v>-24</c:v>
                </c:pt>
                <c:pt idx="9">
                  <c:v>-23.25</c:v>
                </c:pt>
                <c:pt idx="10">
                  <c:v>-22.5</c:v>
                </c:pt>
                <c:pt idx="11">
                  <c:v>-21.75</c:v>
                </c:pt>
                <c:pt idx="12">
                  <c:v>-21</c:v>
                </c:pt>
                <c:pt idx="13">
                  <c:v>-20.25</c:v>
                </c:pt>
                <c:pt idx="14">
                  <c:v>-19.5</c:v>
                </c:pt>
                <c:pt idx="15">
                  <c:v>-18.75</c:v>
                </c:pt>
                <c:pt idx="16">
                  <c:v>-18</c:v>
                </c:pt>
                <c:pt idx="17">
                  <c:v>-17.25</c:v>
                </c:pt>
                <c:pt idx="18">
                  <c:v>-16.5</c:v>
                </c:pt>
                <c:pt idx="19">
                  <c:v>-15.75</c:v>
                </c:pt>
                <c:pt idx="20">
                  <c:v>-15</c:v>
                </c:pt>
              </c:numCache>
            </c:numRef>
          </c:yVal>
          <c:smooth val="0"/>
        </c:ser>
        <c:axId val="24899274"/>
        <c:axId val="22766875"/>
      </c:scatterChart>
      <c:valAx>
        <c:axId val="4338963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Fractional distance from cold wall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962369"/>
        <c:crossesAt val="-15"/>
        <c:crossBetween val="midCat"/>
        <c:dispUnits/>
        <c:majorUnit val="0.1"/>
      </c:valAx>
      <c:valAx>
        <c:axId val="54962369"/>
        <c:scaling>
          <c:orientation val="minMax"/>
          <c:max val="5.1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Velocities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389632"/>
        <c:crosses val="autoZero"/>
        <c:crossBetween val="midCat"/>
        <c:dispUnits/>
        <c:majorUnit val="5"/>
      </c:valAx>
      <c:valAx>
        <c:axId val="24899274"/>
        <c:scaling>
          <c:orientation val="minMax"/>
        </c:scaling>
        <c:axPos val="b"/>
        <c:delete val="1"/>
        <c:majorTickMark val="in"/>
        <c:minorTickMark val="none"/>
        <c:tickLblPos val="nextTo"/>
        <c:crossAx val="22766875"/>
        <c:crosses val="max"/>
        <c:crossBetween val="midCat"/>
        <c:dispUnits/>
      </c:valAx>
      <c:valAx>
        <c:axId val="22766875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899274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workbookViewId="0" topLeftCell="A7">
      <selection activeCell="A9" sqref="A9:I42"/>
    </sheetView>
  </sheetViews>
  <sheetFormatPr defaultColWidth="9.140625" defaultRowHeight="12.75"/>
  <cols>
    <col min="1" max="1" width="9.7109375" style="1" customWidth="1"/>
    <col min="2" max="2" width="9.140625" style="1" customWidth="1"/>
    <col min="3" max="3" width="12.7109375" style="1" customWidth="1"/>
    <col min="4" max="4" width="11.00390625" style="1" customWidth="1"/>
    <col min="5" max="5" width="10.57421875" style="1" customWidth="1"/>
    <col min="6" max="6" width="12.7109375" style="1" customWidth="1"/>
    <col min="7" max="7" width="10.7109375" style="1" customWidth="1"/>
    <col min="8" max="8" width="9.8515625" style="1" customWidth="1"/>
    <col min="9" max="9" width="11.57421875" style="1" customWidth="1"/>
    <col min="10" max="10" width="11.421875" style="1" customWidth="1"/>
    <col min="11" max="16384" width="9.140625" style="1" customWidth="1"/>
  </cols>
  <sheetData>
    <row r="1" ht="14.25">
      <c r="A1" s="1" t="s">
        <v>22</v>
      </c>
    </row>
    <row r="2" ht="14.25">
      <c r="A2" s="1" t="s">
        <v>12</v>
      </c>
    </row>
    <row r="3" ht="14.25">
      <c r="A3" s="1" t="s">
        <v>15</v>
      </c>
    </row>
    <row r="4" ht="14.25">
      <c r="B4" s="1" t="s">
        <v>14</v>
      </c>
    </row>
    <row r="5" ht="14.25">
      <c r="A5" s="1" t="s">
        <v>16</v>
      </c>
    </row>
    <row r="6" ht="14.25">
      <c r="B6" s="1" t="s">
        <v>17</v>
      </c>
    </row>
    <row r="8" spans="1:8" ht="15.75" thickBot="1">
      <c r="A8" s="4" t="s">
        <v>9</v>
      </c>
      <c r="H8" s="2"/>
    </row>
    <row r="9" spans="1:3" ht="15">
      <c r="A9" s="22">
        <v>840</v>
      </c>
      <c r="B9" s="3" t="s">
        <v>0</v>
      </c>
      <c r="C9" s="3"/>
    </row>
    <row r="10" spans="1:3" ht="15">
      <c r="A10" s="23">
        <v>-15</v>
      </c>
      <c r="B10" s="3" t="s">
        <v>1</v>
      </c>
      <c r="C10" s="3"/>
    </row>
    <row r="11" spans="1:3" ht="15">
      <c r="A11" s="23">
        <v>-30</v>
      </c>
      <c r="B11" s="3" t="s">
        <v>2</v>
      </c>
      <c r="C11" s="3"/>
    </row>
    <row r="12" spans="1:3" ht="15">
      <c r="A12" s="23">
        <v>1.12</v>
      </c>
      <c r="B12" s="3" t="s">
        <v>3</v>
      </c>
      <c r="C12" s="3"/>
    </row>
    <row r="13" spans="1:3" ht="15.75" thickBot="1">
      <c r="A13" s="24">
        <v>10</v>
      </c>
      <c r="B13" s="3" t="s">
        <v>5</v>
      </c>
      <c r="C13" s="3"/>
    </row>
    <row r="14" ht="14.25">
      <c r="A14" s="6"/>
    </row>
    <row r="15" spans="1:7" ht="15">
      <c r="A15" s="4">
        <f>0.5*A12</f>
        <v>0.56</v>
      </c>
      <c r="B15" s="1" t="s">
        <v>33</v>
      </c>
      <c r="F15" s="26">
        <f>A9*1000*F16*A15^2/(12*F17*A20^2*D32)</f>
        <v>0.7435389188947489</v>
      </c>
      <c r="G15" s="1" t="s">
        <v>31</v>
      </c>
    </row>
    <row r="16" spans="1:7" ht="15">
      <c r="A16" s="7">
        <f>28.43*A12</f>
        <v>31.841600000000003</v>
      </c>
      <c r="B16" s="1" t="s">
        <v>4</v>
      </c>
      <c r="F16" s="4">
        <v>980.6</v>
      </c>
      <c r="G16" s="1" t="s">
        <v>30</v>
      </c>
    </row>
    <row r="17" spans="1:7" ht="15">
      <c r="A17" s="4">
        <f>1000*A9/F$17/(0.5*(+A10+A11)+F$18)</f>
        <v>0.0011676491136570185</v>
      </c>
      <c r="B17" s="1" t="s">
        <v>32</v>
      </c>
      <c r="F17" s="5">
        <v>2870000</v>
      </c>
      <c r="G17" s="1" t="s">
        <v>29</v>
      </c>
    </row>
    <row r="18" spans="1:7" ht="15">
      <c r="A18" s="7">
        <f>A13*1000/A16/60</f>
        <v>5.2342428353684065</v>
      </c>
      <c r="B18" s="1" t="s">
        <v>6</v>
      </c>
      <c r="F18" s="4">
        <v>273.16</v>
      </c>
      <c r="G18" s="1" t="s">
        <v>28</v>
      </c>
    </row>
    <row r="19" spans="1:11" ht="15">
      <c r="A19" s="7">
        <f>C22-C42</f>
        <v>-15</v>
      </c>
      <c r="B19" s="1" t="s">
        <v>13</v>
      </c>
      <c r="F19" s="4"/>
      <c r="J19" s="25">
        <f>-4*A15*A16/A12/3*F15*A19*0.06</f>
        <v>14.205281303927421</v>
      </c>
      <c r="K19" s="27" t="s">
        <v>21</v>
      </c>
    </row>
    <row r="20" spans="1:11" ht="15">
      <c r="A20" s="7">
        <f>0.5*(A10+A11)+F18</f>
        <v>250.66000000000003</v>
      </c>
      <c r="B20" s="1" t="s">
        <v>20</v>
      </c>
      <c r="J20" s="36">
        <f>H32</f>
        <v>-7.85136425305261</v>
      </c>
      <c r="K20" s="1" t="s">
        <v>27</v>
      </c>
    </row>
    <row r="21" spans="1:10" ht="57">
      <c r="A21" s="8" t="s">
        <v>10</v>
      </c>
      <c r="B21" s="8" t="s">
        <v>11</v>
      </c>
      <c r="C21" s="8" t="s">
        <v>26</v>
      </c>
      <c r="D21" s="8" t="s">
        <v>7</v>
      </c>
      <c r="E21" s="8" t="s">
        <v>23</v>
      </c>
      <c r="F21" s="10" t="s">
        <v>8</v>
      </c>
      <c r="G21" s="35" t="s">
        <v>24</v>
      </c>
      <c r="H21" s="9" t="s">
        <v>25</v>
      </c>
      <c r="I21" s="8" t="s">
        <v>18</v>
      </c>
      <c r="J21" s="1" t="s">
        <v>19</v>
      </c>
    </row>
    <row r="22" spans="1:10" ht="14.25">
      <c r="A22" s="15">
        <v>0</v>
      </c>
      <c r="B22" s="16">
        <f>A22-A$15</f>
        <v>-0.56</v>
      </c>
      <c r="C22" s="16">
        <f>A$11+A22/A$42*(A$10-A$11)</f>
        <v>-30</v>
      </c>
      <c r="D22" s="17">
        <f>(1.718+0.005*C22)*0.0001</f>
        <v>0.00015680000000000002</v>
      </c>
      <c r="E22" s="16">
        <f>-1.5*A$18*(1-B22^2/A$15^2)</f>
        <v>0</v>
      </c>
      <c r="F22" s="28">
        <f aca="true" t="shared" si="0" ref="F22:F42">(B22/A$15)^3-B22/A$15</f>
        <v>0</v>
      </c>
      <c r="G22" s="29">
        <f>A$17*F$16*A$15^2*A$19*F22/(12*A$20*D22)</f>
        <v>0</v>
      </c>
      <c r="H22" s="16">
        <f aca="true" t="shared" si="1" ref="H22:H42">E22+G22</f>
        <v>0</v>
      </c>
      <c r="I22" s="30">
        <f aca="true" t="shared" si="2" ref="I22:I42">0.5*A22/$A$15</f>
        <v>0</v>
      </c>
      <c r="J22" s="11">
        <f>H22*A$15/20</f>
        <v>0</v>
      </c>
    </row>
    <row r="23" spans="1:10" ht="14.25">
      <c r="A23" s="18">
        <v>0.056</v>
      </c>
      <c r="B23" s="12">
        <f aca="true" t="shared" si="3" ref="B23:B42">A23-A$15</f>
        <v>-0.504</v>
      </c>
      <c r="C23" s="12">
        <f aca="true" t="shared" si="4" ref="C23:C42">A$11+A23/A$42*(A$10-A$11)</f>
        <v>-29.25</v>
      </c>
      <c r="D23" s="13">
        <f aca="true" t="shared" si="5" ref="D23:D42">(1.718+0.005*C23)*0.0001</f>
        <v>0.000157175</v>
      </c>
      <c r="E23" s="12">
        <f aca="true" t="shared" si="6" ref="E23:E42">-1.5*A$18*(1-B23^2/A$15^2)</f>
        <v>-1.4917592080799964</v>
      </c>
      <c r="F23" s="11">
        <f t="shared" si="0"/>
        <v>0.17100000000000015</v>
      </c>
      <c r="G23" s="14">
        <f aca="true" t="shared" si="7" ref="G23:G42">A$17*F$16*A$15^2*A$19*F23/(12*A$20*D23)</f>
        <v>-1.9481299178892058</v>
      </c>
      <c r="H23" s="12">
        <f t="shared" si="1"/>
        <v>-3.439889125969202</v>
      </c>
      <c r="I23" s="31">
        <f t="shared" si="2"/>
        <v>0.049999999999999996</v>
      </c>
      <c r="J23" s="11">
        <f aca="true" t="shared" si="8" ref="J23:J42">J22+H23*A$15/20</f>
        <v>-0.09631689552713767</v>
      </c>
    </row>
    <row r="24" spans="1:10" ht="14.25">
      <c r="A24" s="18">
        <v>0.112</v>
      </c>
      <c r="B24" s="12">
        <f t="shared" si="3"/>
        <v>-0.44800000000000006</v>
      </c>
      <c r="C24" s="12">
        <f t="shared" si="4"/>
        <v>-28.5</v>
      </c>
      <c r="D24" s="13">
        <f t="shared" si="5"/>
        <v>0.00015755</v>
      </c>
      <c r="E24" s="12">
        <f t="shared" si="6"/>
        <v>-2.8264911310989396</v>
      </c>
      <c r="F24" s="11">
        <f t="shared" si="0"/>
        <v>0.2879999999999999</v>
      </c>
      <c r="G24" s="14">
        <f t="shared" si="7"/>
        <v>-3.2732513437724164</v>
      </c>
      <c r="H24" s="12">
        <f t="shared" si="1"/>
        <v>-6.099742474871356</v>
      </c>
      <c r="I24" s="31">
        <f t="shared" si="2"/>
        <v>0.09999999999999999</v>
      </c>
      <c r="J24" s="11">
        <f t="shared" si="8"/>
        <v>-0.26710968482353564</v>
      </c>
    </row>
    <row r="25" spans="1:10" ht="14.25">
      <c r="A25" s="18">
        <v>0.168</v>
      </c>
      <c r="B25" s="12">
        <f t="shared" si="3"/>
        <v>-0.392</v>
      </c>
      <c r="C25" s="12">
        <f t="shared" si="4"/>
        <v>-27.75</v>
      </c>
      <c r="D25" s="13">
        <f t="shared" si="5"/>
        <v>0.000157925</v>
      </c>
      <c r="E25" s="12">
        <f t="shared" si="6"/>
        <v>-4.004195769056831</v>
      </c>
      <c r="F25" s="11">
        <f t="shared" si="0"/>
        <v>0.35700000000000004</v>
      </c>
      <c r="G25" s="14">
        <f t="shared" si="7"/>
        <v>-4.047833172138012</v>
      </c>
      <c r="H25" s="12">
        <f t="shared" si="1"/>
        <v>-8.052028941194843</v>
      </c>
      <c r="I25" s="31">
        <f t="shared" si="2"/>
        <v>0.15</v>
      </c>
      <c r="J25" s="11">
        <f t="shared" si="8"/>
        <v>-0.49256649517699125</v>
      </c>
    </row>
    <row r="26" spans="1:10" ht="14.25">
      <c r="A26" s="18">
        <v>0.224</v>
      </c>
      <c r="B26" s="12">
        <f t="shared" si="3"/>
        <v>-0.3360000000000001</v>
      </c>
      <c r="C26" s="12">
        <f t="shared" si="4"/>
        <v>-27</v>
      </c>
      <c r="D26" s="13">
        <f t="shared" si="5"/>
        <v>0.0001583</v>
      </c>
      <c r="E26" s="12">
        <f t="shared" si="6"/>
        <v>-5.02487312195367</v>
      </c>
      <c r="F26" s="11">
        <f t="shared" si="0"/>
        <v>0.384</v>
      </c>
      <c r="G26" s="14">
        <f t="shared" si="7"/>
        <v>-4.34365760548616</v>
      </c>
      <c r="H26" s="12">
        <f t="shared" si="1"/>
        <v>-9.368530727439829</v>
      </c>
      <c r="I26" s="31">
        <f t="shared" si="2"/>
        <v>0.19999999999999998</v>
      </c>
      <c r="J26" s="11">
        <f t="shared" si="8"/>
        <v>-0.7548853555453064</v>
      </c>
    </row>
    <row r="27" spans="1:10" ht="14.25">
      <c r="A27" s="18">
        <v>0.28</v>
      </c>
      <c r="B27" s="12">
        <f t="shared" si="3"/>
        <v>-0.28</v>
      </c>
      <c r="C27" s="12">
        <f t="shared" si="4"/>
        <v>-26.25</v>
      </c>
      <c r="D27" s="13">
        <f t="shared" si="5"/>
        <v>0.000158675</v>
      </c>
      <c r="E27" s="12">
        <f t="shared" si="6"/>
        <v>-5.888523189789458</v>
      </c>
      <c r="F27" s="11">
        <f t="shared" si="0"/>
        <v>0.375</v>
      </c>
      <c r="G27" s="14">
        <f t="shared" si="7"/>
        <v>-4.231828268697682</v>
      </c>
      <c r="H27" s="12">
        <f t="shared" si="1"/>
        <v>-10.12035145848714</v>
      </c>
      <c r="I27" s="31">
        <f t="shared" si="2"/>
        <v>0.25</v>
      </c>
      <c r="J27" s="11">
        <f t="shared" si="8"/>
        <v>-1.0382551963829463</v>
      </c>
    </row>
    <row r="28" spans="1:10" ht="14.25">
      <c r="A28" s="18">
        <v>0.336</v>
      </c>
      <c r="B28" s="12">
        <f t="shared" si="3"/>
        <v>-0.22400000000000003</v>
      </c>
      <c r="C28" s="12">
        <f t="shared" si="4"/>
        <v>-25.5</v>
      </c>
      <c r="D28" s="13">
        <f t="shared" si="5"/>
        <v>0.00015905000000000002</v>
      </c>
      <c r="E28" s="12">
        <f t="shared" si="6"/>
        <v>-6.595145972564192</v>
      </c>
      <c r="F28" s="11">
        <f t="shared" si="0"/>
        <v>0.336</v>
      </c>
      <c r="G28" s="14">
        <f t="shared" si="7"/>
        <v>-3.782778208613025</v>
      </c>
      <c r="H28" s="12">
        <f t="shared" si="1"/>
        <v>-10.377924181177217</v>
      </c>
      <c r="I28" s="31">
        <f t="shared" si="2"/>
        <v>0.3</v>
      </c>
      <c r="J28" s="11">
        <f t="shared" si="8"/>
        <v>-1.3288370734559085</v>
      </c>
    </row>
    <row r="29" spans="1:10" ht="14.25">
      <c r="A29" s="18">
        <v>0.392</v>
      </c>
      <c r="B29" s="12">
        <f t="shared" si="3"/>
        <v>-0.16800000000000004</v>
      </c>
      <c r="C29" s="12">
        <f t="shared" si="4"/>
        <v>-24.75</v>
      </c>
      <c r="D29" s="13">
        <f t="shared" si="5"/>
        <v>0.000159425</v>
      </c>
      <c r="E29" s="12">
        <f t="shared" si="6"/>
        <v>-7.144741470277875</v>
      </c>
      <c r="F29" s="11">
        <f t="shared" si="0"/>
        <v>0.273</v>
      </c>
      <c r="G29" s="14">
        <f t="shared" si="7"/>
        <v>-3.0662777807114328</v>
      </c>
      <c r="H29" s="12">
        <f t="shared" si="1"/>
        <v>-10.211019250989308</v>
      </c>
      <c r="I29" s="31">
        <f t="shared" si="2"/>
        <v>0.35</v>
      </c>
      <c r="J29" s="11">
        <f t="shared" si="8"/>
        <v>-1.6147456124836093</v>
      </c>
    </row>
    <row r="30" spans="1:10" ht="14.25">
      <c r="A30" s="18">
        <v>0.448</v>
      </c>
      <c r="B30" s="12">
        <f t="shared" si="3"/>
        <v>-0.11200000000000004</v>
      </c>
      <c r="C30" s="12">
        <f t="shared" si="4"/>
        <v>-24</v>
      </c>
      <c r="D30" s="13">
        <f t="shared" si="5"/>
        <v>0.00015979999999999998</v>
      </c>
      <c r="E30" s="12">
        <f t="shared" si="6"/>
        <v>-7.5373096829305055</v>
      </c>
      <c r="F30" s="11">
        <f t="shared" si="0"/>
        <v>0.19200000000000006</v>
      </c>
      <c r="G30" s="14">
        <f t="shared" si="7"/>
        <v>-2.1514424247448667</v>
      </c>
      <c r="H30" s="12">
        <f t="shared" si="1"/>
        <v>-9.688752107675372</v>
      </c>
      <c r="I30" s="31">
        <f t="shared" si="2"/>
        <v>0.39999999999999997</v>
      </c>
      <c r="J30" s="11">
        <f t="shared" si="8"/>
        <v>-1.8860306714985198</v>
      </c>
    </row>
    <row r="31" spans="1:10" ht="14.25">
      <c r="A31" s="18">
        <v>0.504</v>
      </c>
      <c r="B31" s="12">
        <f t="shared" si="3"/>
        <v>-0.05600000000000005</v>
      </c>
      <c r="C31" s="12">
        <f t="shared" si="4"/>
        <v>-23.25</v>
      </c>
      <c r="D31" s="13">
        <f t="shared" si="5"/>
        <v>0.000160175</v>
      </c>
      <c r="E31" s="12">
        <f t="shared" si="6"/>
        <v>-7.7728506105220845</v>
      </c>
      <c r="F31" s="11">
        <f t="shared" si="0"/>
        <v>0.09900000000000007</v>
      </c>
      <c r="G31" s="14">
        <f t="shared" si="7"/>
        <v>-1.106740331146557</v>
      </c>
      <c r="H31" s="12">
        <f t="shared" si="1"/>
        <v>-8.879590941668642</v>
      </c>
      <c r="I31" s="31">
        <f t="shared" si="2"/>
        <v>0.44999999999999996</v>
      </c>
      <c r="J31" s="11">
        <f t="shared" si="8"/>
        <v>-2.134659217865242</v>
      </c>
    </row>
    <row r="32" spans="1:10" ht="14.25">
      <c r="A32" s="18">
        <v>0.56</v>
      </c>
      <c r="B32" s="12">
        <f t="shared" si="3"/>
        <v>0</v>
      </c>
      <c r="C32" s="12">
        <f t="shared" si="4"/>
        <v>-22.5</v>
      </c>
      <c r="D32" s="13">
        <f t="shared" si="5"/>
        <v>0.00016055</v>
      </c>
      <c r="E32" s="12">
        <f t="shared" si="6"/>
        <v>-7.85136425305261</v>
      </c>
      <c r="F32" s="11">
        <f t="shared" si="0"/>
        <v>0</v>
      </c>
      <c r="G32" s="14">
        <f t="shared" si="7"/>
        <v>0</v>
      </c>
      <c r="H32" s="12">
        <f t="shared" si="1"/>
        <v>-7.85136425305261</v>
      </c>
      <c r="I32" s="31">
        <f t="shared" si="2"/>
        <v>0.5</v>
      </c>
      <c r="J32" s="11">
        <f t="shared" si="8"/>
        <v>-2.354497416950715</v>
      </c>
    </row>
    <row r="33" spans="1:10" ht="14.25">
      <c r="A33" s="18">
        <v>0.616</v>
      </c>
      <c r="B33" s="12">
        <f t="shared" si="3"/>
        <v>0.05599999999999994</v>
      </c>
      <c r="C33" s="12">
        <f t="shared" si="4"/>
        <v>-21.75</v>
      </c>
      <c r="D33" s="13">
        <f t="shared" si="5"/>
        <v>0.00016092500000000002</v>
      </c>
      <c r="E33" s="12">
        <f t="shared" si="6"/>
        <v>-7.7728506105220845</v>
      </c>
      <c r="F33" s="11">
        <f t="shared" si="0"/>
        <v>-0.09899999999999988</v>
      </c>
      <c r="G33" s="14">
        <f t="shared" si="7"/>
        <v>1.1015823056790393</v>
      </c>
      <c r="H33" s="12">
        <f t="shared" si="1"/>
        <v>-6.6712683048430454</v>
      </c>
      <c r="I33" s="31">
        <f t="shared" si="2"/>
        <v>0.5499999999999999</v>
      </c>
      <c r="J33" s="11">
        <f t="shared" si="8"/>
        <v>-2.5412929294863202</v>
      </c>
    </row>
    <row r="34" spans="1:10" ht="14.25">
      <c r="A34" s="18">
        <v>0.672</v>
      </c>
      <c r="B34" s="12">
        <f t="shared" si="3"/>
        <v>0.11199999999999999</v>
      </c>
      <c r="C34" s="12">
        <f t="shared" si="4"/>
        <v>-21</v>
      </c>
      <c r="D34" s="13">
        <f t="shared" si="5"/>
        <v>0.00016130000000000002</v>
      </c>
      <c r="E34" s="12">
        <f t="shared" si="6"/>
        <v>-7.5373096829305055</v>
      </c>
      <c r="F34" s="11">
        <f t="shared" si="0"/>
        <v>-0.19199999999999995</v>
      </c>
      <c r="G34" s="14">
        <f t="shared" si="7"/>
        <v>2.131435210627585</v>
      </c>
      <c r="H34" s="12">
        <f t="shared" si="1"/>
        <v>-5.405874472302921</v>
      </c>
      <c r="I34" s="31">
        <f t="shared" si="2"/>
        <v>0.6</v>
      </c>
      <c r="J34" s="11">
        <f t="shared" si="8"/>
        <v>-2.692657414710802</v>
      </c>
    </row>
    <row r="35" spans="1:10" ht="14.25">
      <c r="A35" s="18">
        <v>0.728</v>
      </c>
      <c r="B35" s="12">
        <f t="shared" si="3"/>
        <v>0.16799999999999993</v>
      </c>
      <c r="C35" s="12">
        <f t="shared" si="4"/>
        <v>-20.25</v>
      </c>
      <c r="D35" s="13">
        <f t="shared" si="5"/>
        <v>0.00016167499999999999</v>
      </c>
      <c r="E35" s="12">
        <f t="shared" si="6"/>
        <v>-7.144741470277876</v>
      </c>
      <c r="F35" s="11">
        <f t="shared" si="0"/>
        <v>-0.27299999999999985</v>
      </c>
      <c r="G35" s="14">
        <f t="shared" si="7"/>
        <v>3.023604980299489</v>
      </c>
      <c r="H35" s="12">
        <f t="shared" si="1"/>
        <v>-4.121136489978387</v>
      </c>
      <c r="I35" s="31">
        <f t="shared" si="2"/>
        <v>0.6499999999999999</v>
      </c>
      <c r="J35" s="11">
        <f t="shared" si="8"/>
        <v>-2.808049236430197</v>
      </c>
    </row>
    <row r="36" spans="1:10" ht="14.25">
      <c r="A36" s="18">
        <v>0.784</v>
      </c>
      <c r="B36" s="12">
        <f t="shared" si="3"/>
        <v>0.22399999999999998</v>
      </c>
      <c r="C36" s="12">
        <f t="shared" si="4"/>
        <v>-19.5</v>
      </c>
      <c r="D36" s="13">
        <f t="shared" si="5"/>
        <v>0.00016205</v>
      </c>
      <c r="E36" s="12">
        <f t="shared" si="6"/>
        <v>-6.595145972564193</v>
      </c>
      <c r="F36" s="11">
        <f t="shared" si="0"/>
        <v>-0.33599999999999997</v>
      </c>
      <c r="G36" s="14">
        <f t="shared" si="7"/>
        <v>3.7127483744517225</v>
      </c>
      <c r="H36" s="12">
        <f t="shared" si="1"/>
        <v>-2.8823975981124708</v>
      </c>
      <c r="I36" s="31">
        <f t="shared" si="2"/>
        <v>0.7</v>
      </c>
      <c r="J36" s="11">
        <f t="shared" si="8"/>
        <v>-2.8887563691773464</v>
      </c>
    </row>
    <row r="37" spans="1:10" ht="14.25">
      <c r="A37" s="18">
        <v>0.84</v>
      </c>
      <c r="B37" s="12">
        <f t="shared" si="3"/>
        <v>0.2799999999999999</v>
      </c>
      <c r="C37" s="12">
        <f t="shared" si="4"/>
        <v>-18.75</v>
      </c>
      <c r="D37" s="13">
        <f t="shared" si="5"/>
        <v>0.000162425</v>
      </c>
      <c r="E37" s="12">
        <f t="shared" si="6"/>
        <v>-5.888523189789459</v>
      </c>
      <c r="F37" s="11">
        <f t="shared" si="0"/>
        <v>-0.37499999999999994</v>
      </c>
      <c r="G37" s="14">
        <f t="shared" si="7"/>
        <v>4.13412559972667</v>
      </c>
      <c r="H37" s="12">
        <f t="shared" si="1"/>
        <v>-1.7543975900627888</v>
      </c>
      <c r="I37" s="31">
        <f t="shared" si="2"/>
        <v>0.7499999999999999</v>
      </c>
      <c r="J37" s="11">
        <f t="shared" si="8"/>
        <v>-2.9378795016991046</v>
      </c>
    </row>
    <row r="38" spans="1:10" ht="14.25">
      <c r="A38" s="18">
        <v>0.896</v>
      </c>
      <c r="B38" s="12">
        <f t="shared" si="3"/>
        <v>0.33599999999999997</v>
      </c>
      <c r="C38" s="12">
        <f t="shared" si="4"/>
        <v>-18</v>
      </c>
      <c r="D38" s="13">
        <f t="shared" si="5"/>
        <v>0.0001628</v>
      </c>
      <c r="E38" s="12">
        <f t="shared" si="6"/>
        <v>-5.0248731219536715</v>
      </c>
      <c r="F38" s="11">
        <f t="shared" si="0"/>
        <v>-0.384</v>
      </c>
      <c r="G38" s="14">
        <f t="shared" si="7"/>
        <v>4.22359335963427</v>
      </c>
      <c r="H38" s="12">
        <f t="shared" si="1"/>
        <v>-0.8012797623194015</v>
      </c>
      <c r="I38" s="31">
        <f t="shared" si="2"/>
        <v>0.7999999999999999</v>
      </c>
      <c r="J38" s="11">
        <f t="shared" si="8"/>
        <v>-2.9603153350440476</v>
      </c>
    </row>
    <row r="39" spans="1:10" ht="14.25">
      <c r="A39" s="18">
        <v>0.9520000000000001</v>
      </c>
      <c r="B39" s="12">
        <f t="shared" si="3"/>
        <v>0.392</v>
      </c>
      <c r="C39" s="12">
        <f t="shared" si="4"/>
        <v>-17.25</v>
      </c>
      <c r="D39" s="13">
        <f t="shared" si="5"/>
        <v>0.00016317500000000002</v>
      </c>
      <c r="E39" s="12">
        <f t="shared" si="6"/>
        <v>-4.004195769056831</v>
      </c>
      <c r="F39" s="11">
        <f t="shared" si="0"/>
        <v>-0.35700000000000004</v>
      </c>
      <c r="G39" s="14">
        <f t="shared" si="7"/>
        <v>3.9175980003670627</v>
      </c>
      <c r="H39" s="12">
        <f t="shared" si="1"/>
        <v>-0.0865977686897681</v>
      </c>
      <c r="I39" s="31">
        <f t="shared" si="2"/>
        <v>0.85</v>
      </c>
      <c r="J39" s="11">
        <f t="shared" si="8"/>
        <v>-2.962740072567361</v>
      </c>
    </row>
    <row r="40" spans="1:10" ht="14.25">
      <c r="A40" s="18">
        <v>1.008</v>
      </c>
      <c r="B40" s="12">
        <f t="shared" si="3"/>
        <v>0.44799999999999995</v>
      </c>
      <c r="C40" s="12">
        <f t="shared" si="4"/>
        <v>-16.5</v>
      </c>
      <c r="D40" s="13">
        <f t="shared" si="5"/>
        <v>0.00016355</v>
      </c>
      <c r="E40" s="12">
        <f t="shared" si="6"/>
        <v>-2.8264911310989413</v>
      </c>
      <c r="F40" s="11">
        <f t="shared" si="0"/>
        <v>-0.28800000000000014</v>
      </c>
      <c r="G40" s="14">
        <f t="shared" si="7"/>
        <v>3.1531687509100865</v>
      </c>
      <c r="H40" s="12">
        <f t="shared" si="1"/>
        <v>0.3266776198111452</v>
      </c>
      <c r="I40" s="31">
        <f t="shared" si="2"/>
        <v>0.8999999999999999</v>
      </c>
      <c r="J40" s="11">
        <f t="shared" si="8"/>
        <v>-2.953593099212649</v>
      </c>
    </row>
    <row r="41" spans="1:10" ht="14.25">
      <c r="A41" s="18">
        <v>1.064</v>
      </c>
      <c r="B41" s="12">
        <f t="shared" si="3"/>
        <v>0.504</v>
      </c>
      <c r="C41" s="12">
        <f t="shared" si="4"/>
        <v>-15.75</v>
      </c>
      <c r="D41" s="13">
        <f t="shared" si="5"/>
        <v>0.000163925</v>
      </c>
      <c r="E41" s="12">
        <f t="shared" si="6"/>
        <v>-1.4917592080799964</v>
      </c>
      <c r="F41" s="11">
        <f t="shared" si="0"/>
        <v>-0.17100000000000015</v>
      </c>
      <c r="G41" s="14">
        <f t="shared" si="7"/>
        <v>1.8679110559355558</v>
      </c>
      <c r="H41" s="12">
        <f t="shared" si="1"/>
        <v>0.37615184785555944</v>
      </c>
      <c r="I41" s="31">
        <f t="shared" si="2"/>
        <v>0.95</v>
      </c>
      <c r="J41" s="11">
        <f t="shared" si="8"/>
        <v>-2.9430608474726934</v>
      </c>
    </row>
    <row r="42" spans="1:10" ht="14.25">
      <c r="A42" s="19">
        <v>1.12</v>
      </c>
      <c r="B42" s="20">
        <f t="shared" si="3"/>
        <v>0.56</v>
      </c>
      <c r="C42" s="20">
        <f t="shared" si="4"/>
        <v>-15</v>
      </c>
      <c r="D42" s="21">
        <f t="shared" si="5"/>
        <v>0.0001643</v>
      </c>
      <c r="E42" s="20">
        <f t="shared" si="6"/>
        <v>0</v>
      </c>
      <c r="F42" s="32">
        <f t="shared" si="0"/>
        <v>0</v>
      </c>
      <c r="G42" s="33">
        <f t="shared" si="7"/>
        <v>0</v>
      </c>
      <c r="H42" s="20">
        <f t="shared" si="1"/>
        <v>0</v>
      </c>
      <c r="I42" s="34">
        <f t="shared" si="2"/>
        <v>1</v>
      </c>
      <c r="J42" s="11">
        <f t="shared" si="8"/>
        <v>-2.9430608474726934</v>
      </c>
    </row>
  </sheetData>
  <printOptions/>
  <pageMargins left="0.5" right="0.25" top="0.75" bottom="0.75" header="0.5" footer="0.5"/>
  <pageSetup horizontalDpi="300" verticalDpi="300" orientation="portrait" r:id="rId1"/>
  <headerFooter alignWithMargins="0">
    <oddHeader>&amp;R&amp;D  &amp;F 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- Atmos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Rogers</dc:creator>
  <cp:keywords/>
  <dc:description/>
  <cp:lastModifiedBy>Dave Rogers</cp:lastModifiedBy>
  <cp:lastPrinted>1999-10-29T22:52:00Z</cp:lastPrinted>
  <dcterms:created xsi:type="dcterms:W3CDTF">1999-08-20T20:46:57Z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