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16" activeTab="1"/>
  </bookViews>
  <sheets>
    <sheet name="Trolley" sheetId="1" r:id="rId1"/>
    <sheet name="TOWER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<sst xmlns="http://schemas.openxmlformats.org/spreadsheetml/2006/main" count="182" uniqueCount="156">
  <si>
    <t>TROLLEY PARTS</t>
  </si>
  <si>
    <t>Manuf Part</t>
  </si>
  <si>
    <t>Digikey Part</t>
  </si>
  <si>
    <t>Trolley Need</t>
  </si>
  <si>
    <t>Have</t>
  </si>
  <si>
    <t>Price (ea)</t>
  </si>
  <si>
    <t>Cost (trolley)</t>
  </si>
  <si>
    <t>Next purchase</t>
  </si>
  <si>
    <t>Next Cost</t>
  </si>
  <si>
    <t>Later purch</t>
  </si>
  <si>
    <t>Later Cost</t>
  </si>
  <si>
    <t>Digikey</t>
  </si>
  <si>
    <t>Compass</t>
  </si>
  <si>
    <t>HMR3300</t>
  </si>
  <si>
    <t>342-1032-ND</t>
  </si>
  <si>
    <t>Box</t>
  </si>
  <si>
    <t>377-1126-ND</t>
  </si>
  <si>
    <t>DC-DC</t>
  </si>
  <si>
    <t>393-1020-ND</t>
  </si>
  <si>
    <t>Serial</t>
  </si>
  <si>
    <t>MAX3111</t>
  </si>
  <si>
    <t>MAX3111EEWI-ND</t>
  </si>
  <si>
    <t>MicroProcessor</t>
  </si>
  <si>
    <t>PIC18LF252-I/SO-ND</t>
  </si>
  <si>
    <t>OpticalSensor</t>
  </si>
  <si>
    <t>OPB716</t>
  </si>
  <si>
    <t>365-1013-ND</t>
  </si>
  <si>
    <t>+3.3reg</t>
  </si>
  <si>
    <t>78M33CDCYR</t>
  </si>
  <si>
    <t>296-13424-1-ND</t>
  </si>
  <si>
    <t>+5reg</t>
  </si>
  <si>
    <t>78M05CDCYR</t>
  </si>
  <si>
    <t>296-12290-1-ND</t>
  </si>
  <si>
    <t>+6reg</t>
  </si>
  <si>
    <t>ZR78L06GCT-ND</t>
  </si>
  <si>
    <t>Cap</t>
  </si>
  <si>
    <t>P6942-ND</t>
  </si>
  <si>
    <t>20MHz Osc</t>
  </si>
  <si>
    <t>535-9259-1-ND</t>
  </si>
  <si>
    <t>3.68MHz Osc</t>
  </si>
  <si>
    <t>535-9268-1-ND</t>
  </si>
  <si>
    <t>Relay</t>
  </si>
  <si>
    <t>CrydomCMX60D10</t>
  </si>
  <si>
    <t>CC1125-ND</t>
  </si>
  <si>
    <t>CoinBattery</t>
  </si>
  <si>
    <t>P025-ND</t>
  </si>
  <si>
    <t>Maxim</t>
  </si>
  <si>
    <t>Level Trans</t>
  </si>
  <si>
    <t>MAX3390EE</t>
  </si>
  <si>
    <t>Current Monitor</t>
  </si>
  <si>
    <t>MAX4080</t>
  </si>
  <si>
    <t>Sensolution</t>
  </si>
  <si>
    <t>T/RH</t>
  </si>
  <si>
    <t>SHT75</t>
  </si>
  <si>
    <t>Stolen</t>
  </si>
  <si>
    <t>Samtec</t>
  </si>
  <si>
    <t>GPS conn</t>
  </si>
  <si>
    <t>CLP-104-2</t>
  </si>
  <si>
    <t>WIT conn</t>
  </si>
  <si>
    <t>CLP-108-2</t>
  </si>
  <si>
    <t>Cirronet</t>
  </si>
  <si>
    <t>Rfmodem</t>
  </si>
  <si>
    <t>WIT2410</t>
  </si>
  <si>
    <t>Antenna</t>
  </si>
  <si>
    <t>RWA2495</t>
  </si>
  <si>
    <t>Price Guess</t>
  </si>
  <si>
    <t>Cable</t>
  </si>
  <si>
    <t>CBLRF45</t>
  </si>
  <si>
    <t>Trimble</t>
  </si>
  <si>
    <t>GPS</t>
  </si>
  <si>
    <t>LassenSQ</t>
  </si>
  <si>
    <t>Ultra-Compact Emb</t>
  </si>
  <si>
    <t>KNF</t>
  </si>
  <si>
    <t>Pump</t>
  </si>
  <si>
    <t>NMP 05DC-M</t>
  </si>
  <si>
    <t>Spare</t>
  </si>
  <si>
    <t>RMT</t>
  </si>
  <si>
    <t>CO2 analyzer</t>
  </si>
  <si>
    <t>DX6110</t>
  </si>
  <si>
    <t>Reliance Electric</t>
  </si>
  <si>
    <t>Motor</t>
  </si>
  <si>
    <t>E242</t>
  </si>
  <si>
    <t>TOWER PARTS</t>
  </si>
  <si>
    <t>McMaster</t>
  </si>
  <si>
    <t>Number of towers</t>
  </si>
  <si>
    <t>Need</t>
  </si>
  <si>
    <t>Surplus</t>
  </si>
  <si>
    <t>10' Rohn sections</t>
  </si>
  <si>
    <t>Base plates</t>
  </si>
  <si>
    <t>Turns</t>
  </si>
  <si>
    <t>Cables</t>
  </si>
  <si>
    <t>T-bars</t>
  </si>
  <si>
    <t>Build</t>
  </si>
  <si>
    <t>Noses</t>
  </si>
  <si>
    <t>Attach plate</t>
  </si>
  <si>
    <t>U-bolts 2”</t>
  </si>
  <si>
    <t>Order</t>
  </si>
  <si>
    <t>3042t32</t>
  </si>
  <si>
    <t>U-Bolts 1”</t>
  </si>
  <si>
    <t>3043T15</t>
  </si>
  <si>
    <t>WRONG!  Use Fastenal #42001 (1/4x3/4 pipe) @$63.6/100</t>
  </si>
  <si>
    <t>U-Bolt nuts</t>
  </si>
  <si>
    <t>Flange nuts</t>
  </si>
  <si>
    <t>1/4” McMaster</t>
  </si>
  <si>
    <t>Support wire</t>
  </si>
  <si>
    <t>CASES99 guy wire</t>
  </si>
  <si>
    <t>Power wire</t>
  </si>
  <si>
    <t>New spool</t>
  </si>
  <si>
    <t>Guy wire</t>
  </si>
  <si>
    <t>A bunch</t>
  </si>
  <si>
    <t>Scraps</t>
  </si>
  <si>
    <t>Strap (3' or 6')</t>
  </si>
  <si>
    <t>Could replace these 3 items with:</t>
  </si>
  <si>
    <t>Big Triangle split link</t>
  </si>
  <si>
    <t>3709t23</t>
  </si>
  <si>
    <t>10' ratchet strap:talcoT-R2710SE-SH</t>
  </si>
  <si>
    <t>Turnbuckle-eye/eye</t>
  </si>
  <si>
    <t>2999t52</t>
  </si>
  <si>
    <t>Small saddles</t>
  </si>
  <si>
    <t>-</t>
  </si>
  <si>
    <t>Nicopress 1/8</t>
  </si>
  <si>
    <t>Thimble</t>
  </si>
  <si>
    <t>Steal from Kurt</t>
  </si>
  <si>
    <t>top/middle/bottom guys</t>
  </si>
  <si>
    <t>Eyebolt</t>
  </si>
  <si>
    <t>9489t21</t>
  </si>
  <si>
    <t>Using scaffolding tower clamps – DON'T NEED!</t>
  </si>
  <si>
    <t>Turnbuckle-eye/hook</t>
  </si>
  <si>
    <t>30125t502</t>
  </si>
  <si>
    <t>Small split link</t>
  </si>
  <si>
    <t>3711t21</t>
  </si>
  <si>
    <t>Cables attach</t>
  </si>
  <si>
    <t>Ratchet strap</t>
  </si>
  <si>
    <t>Talco</t>
  </si>
  <si>
    <t>T-R2706SH</t>
  </si>
  <si>
    <t>Big saddles</t>
  </si>
  <si>
    <t>3465t13</t>
  </si>
  <si>
    <t>Small Triangle split link</t>
  </si>
  <si>
    <t>3709t22</t>
  </si>
  <si>
    <t>18” strap</t>
  </si>
  <si>
    <t>T-MS1x1-18HBS</t>
  </si>
  <si>
    <t>Big split link</t>
  </si>
  <si>
    <t>Order?</t>
  </si>
  <si>
    <t>8947t16</t>
  </si>
  <si>
    <t>Duplicates above:</t>
  </si>
  <si>
    <t>Total</t>
  </si>
  <si>
    <t>Misc hardware needed to finish (11/06):</t>
  </si>
  <si>
    <t>Mid-turn support</t>
  </si>
  <si>
    <t>1/4-20x1”</t>
  </si>
  <si>
    <t>With nut/2washer/lockwasher</t>
  </si>
  <si>
    <t>Power mid-turn</t>
  </si>
  <si>
    <t>6-32x5/8”q2</t>
  </si>
  <si>
    <t>2” alum tube stub</t>
  </si>
  <si>
    <t>Q2</t>
  </si>
  <si>
    <t>1/4” copper tube stub</t>
  </si>
  <si>
    <t xml:space="preserve">Turn construction requires big wrenches (allen for clamps; 9/16” for big u-bolts; 3/4”? for nose pitch;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</si>
</sst>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[$$-409]#,##0;[RED]\-[$$-409]#,##0"/>
    <numFmt numFmtId="167" formatCode="#0;[RED]\-#0"/>
    <numFmt numFmtId="168" formatCode="\$#,##0"/>
  </numFmts>
  <fonts count="3">
    <font>
      <sz val="10"/>
      <name val="Bitstream Vera Sans"/>
      <family val="2"/>
    </font>
    <font>
      <sz val="10"/>
      <name val="Arial"/>
      <family val="0"/>
    </font>
    <font>
      <sz val="10"/>
      <color indexed="8"/>
      <name val="Bitstream Vera San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168" fontId="0" fillId="0" borderId="0" xfId="0" applyNumberFormat="1" applyFont="1" applyBorder="1" applyAlignment="1">
      <alignment/>
    </xf>
    <xf numFmtId="164" fontId="2" fillId="0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workbookViewId="0" topLeftCell="A1">
      <selection activeCell="A1" sqref="A1"/>
    </sheetView>
  </sheetViews>
  <sheetFormatPr defaultColWidth="10.28125" defaultRowHeight="12.75"/>
  <cols>
    <col min="1" max="3" width="17.28125" style="1" customWidth="1"/>
    <col min="4" max="16384" width="10.28125" style="1" customWidth="1"/>
  </cols>
  <sheetData>
    <row r="1" ht="12">
      <c r="A1" s="1" t="s">
        <v>0</v>
      </c>
    </row>
    <row r="2" spans="2:11" ht="12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ht="12">
      <c r="A3" s="1" t="s">
        <v>11</v>
      </c>
    </row>
    <row r="4" spans="1:11" ht="12">
      <c r="A4" s="1" t="s">
        <v>12</v>
      </c>
      <c r="B4" s="1" t="s">
        <v>13</v>
      </c>
      <c r="C4" s="1" t="s">
        <v>14</v>
      </c>
      <c r="D4" s="1">
        <v>1</v>
      </c>
      <c r="E4" s="1">
        <v>3</v>
      </c>
      <c r="F4" s="2">
        <v>385</v>
      </c>
      <c r="G4" s="2">
        <f>D4*F4</f>
        <v>385</v>
      </c>
      <c r="H4" s="1">
        <v>0</v>
      </c>
      <c r="I4" s="2">
        <v>0</v>
      </c>
      <c r="J4" s="1">
        <v>0</v>
      </c>
      <c r="K4" s="2">
        <f>J4*F4</f>
        <v>0</v>
      </c>
    </row>
    <row r="5" spans="1:9" ht="12">
      <c r="A5" s="1" t="s">
        <v>15</v>
      </c>
      <c r="C5" s="1" t="s">
        <v>16</v>
      </c>
      <c r="D5" s="1">
        <v>1</v>
      </c>
      <c r="E5" s="1">
        <v>2</v>
      </c>
      <c r="F5" s="2">
        <v>19.2</v>
      </c>
      <c r="G5" s="2">
        <f>D5*F5</f>
        <v>19.2</v>
      </c>
      <c r="H5" s="1">
        <v>0</v>
      </c>
      <c r="I5" s="2">
        <f>H5*F5</f>
        <v>0</v>
      </c>
    </row>
    <row r="6" spans="1:11" ht="12">
      <c r="A6" s="1" t="s">
        <v>17</v>
      </c>
      <c r="C6" s="1" t="s">
        <v>18</v>
      </c>
      <c r="D6" s="1">
        <v>1</v>
      </c>
      <c r="E6" s="1">
        <v>2</v>
      </c>
      <c r="F6" s="2">
        <v>43.6</v>
      </c>
      <c r="G6" s="2">
        <f>D6*F6</f>
        <v>43.6</v>
      </c>
      <c r="H6" s="1">
        <v>0</v>
      </c>
      <c r="I6" s="2"/>
      <c r="K6" s="2"/>
    </row>
    <row r="7" spans="1:11" ht="12">
      <c r="A7" s="1" t="s">
        <v>19</v>
      </c>
      <c r="B7" s="1" t="s">
        <v>20</v>
      </c>
      <c r="C7" s="1" t="s">
        <v>21</v>
      </c>
      <c r="D7" s="1">
        <v>4</v>
      </c>
      <c r="E7" s="1">
        <v>9</v>
      </c>
      <c r="F7" s="2">
        <v>16.62</v>
      </c>
      <c r="G7" s="2">
        <f>D7*F7</f>
        <v>66.48</v>
      </c>
      <c r="H7" s="1">
        <v>0</v>
      </c>
      <c r="I7" s="2"/>
      <c r="K7" s="2"/>
    </row>
    <row r="8" spans="1:11" ht="12">
      <c r="A8" s="1" t="s">
        <v>22</v>
      </c>
      <c r="C8" s="1" t="s">
        <v>23</v>
      </c>
      <c r="D8" s="1">
        <v>1</v>
      </c>
      <c r="E8" s="1">
        <v>3</v>
      </c>
      <c r="F8" s="2">
        <v>9.25</v>
      </c>
      <c r="G8" s="2">
        <f>D8*F8</f>
        <v>9.25</v>
      </c>
      <c r="H8" s="1">
        <v>0</v>
      </c>
      <c r="I8" s="2"/>
      <c r="K8" s="2"/>
    </row>
    <row r="9" spans="1:11" ht="12">
      <c r="A9" s="1" t="s">
        <v>24</v>
      </c>
      <c r="B9" s="1" t="s">
        <v>25</v>
      </c>
      <c r="C9" s="1" t="s">
        <v>26</v>
      </c>
      <c r="D9" s="1">
        <v>2</v>
      </c>
      <c r="E9" s="1">
        <v>4</v>
      </c>
      <c r="F9" s="2">
        <v>8.83</v>
      </c>
      <c r="G9" s="2">
        <f>D9*F9</f>
        <v>17.66</v>
      </c>
      <c r="H9" s="1">
        <v>0</v>
      </c>
      <c r="I9" s="2">
        <f>H9*F9</f>
        <v>0</v>
      </c>
      <c r="K9" s="2"/>
    </row>
    <row r="10" spans="1:11" ht="12">
      <c r="A10" s="1" t="s">
        <v>27</v>
      </c>
      <c r="B10" s="1" t="s">
        <v>28</v>
      </c>
      <c r="C10" s="1" t="s">
        <v>29</v>
      </c>
      <c r="D10" s="1">
        <v>1</v>
      </c>
      <c r="E10" s="1">
        <v>10</v>
      </c>
      <c r="F10" s="2">
        <v>0.56</v>
      </c>
      <c r="G10" s="2">
        <f>D10*F10</f>
        <v>0.56</v>
      </c>
      <c r="H10" s="1">
        <v>0</v>
      </c>
      <c r="I10" s="2"/>
      <c r="K10" s="2"/>
    </row>
    <row r="11" spans="1:11" ht="12">
      <c r="A11" s="1" t="s">
        <v>30</v>
      </c>
      <c r="B11" s="1" t="s">
        <v>31</v>
      </c>
      <c r="C11" s="1" t="s">
        <v>32</v>
      </c>
      <c r="D11" s="1">
        <v>1</v>
      </c>
      <c r="E11" s="1">
        <v>10</v>
      </c>
      <c r="F11" s="2">
        <v>0.56</v>
      </c>
      <c r="G11" s="2">
        <f>D11*F11</f>
        <v>0.56</v>
      </c>
      <c r="H11" s="1">
        <v>0</v>
      </c>
      <c r="I11" s="2"/>
      <c r="K11" s="2"/>
    </row>
    <row r="12" spans="1:11" ht="12">
      <c r="A12" s="1" t="s">
        <v>33</v>
      </c>
      <c r="C12" s="1" t="s">
        <v>34</v>
      </c>
      <c r="D12" s="1">
        <v>1</v>
      </c>
      <c r="E12" s="1">
        <v>3</v>
      </c>
      <c r="F12" s="2">
        <v>1.61</v>
      </c>
      <c r="G12" s="2">
        <f>D12*F12</f>
        <v>1.61</v>
      </c>
      <c r="H12" s="1">
        <v>0</v>
      </c>
      <c r="I12" s="2">
        <f>H12*F12</f>
        <v>0</v>
      </c>
      <c r="K12" s="2"/>
    </row>
    <row r="13" spans="1:11" ht="12">
      <c r="A13" s="1" t="s">
        <v>35</v>
      </c>
      <c r="C13" s="1" t="s">
        <v>36</v>
      </c>
      <c r="D13" s="1">
        <v>2</v>
      </c>
      <c r="E13" s="1">
        <v>4</v>
      </c>
      <c r="F13" s="2">
        <v>6.85</v>
      </c>
      <c r="G13" s="2">
        <f>D13*F13</f>
        <v>13.7</v>
      </c>
      <c r="H13" s="1">
        <v>0</v>
      </c>
      <c r="I13" s="2">
        <f>H13*F13</f>
        <v>0</v>
      </c>
      <c r="K13" s="2"/>
    </row>
    <row r="14" spans="1:11" ht="12">
      <c r="A14" s="1" t="s">
        <v>37</v>
      </c>
      <c r="C14" s="1" t="s">
        <v>38</v>
      </c>
      <c r="D14" s="1">
        <v>1</v>
      </c>
      <c r="E14" s="1">
        <v>3</v>
      </c>
      <c r="F14" s="2">
        <v>3.75</v>
      </c>
      <c r="G14" s="2">
        <f>D14*F14</f>
        <v>3.75</v>
      </c>
      <c r="H14" s="1">
        <v>0</v>
      </c>
      <c r="I14" s="2"/>
      <c r="K14" s="2"/>
    </row>
    <row r="15" spans="1:11" ht="12">
      <c r="A15" s="1" t="s">
        <v>39</v>
      </c>
      <c r="C15" s="1" t="s">
        <v>40</v>
      </c>
      <c r="D15" s="1">
        <v>1</v>
      </c>
      <c r="E15" s="1">
        <v>3</v>
      </c>
      <c r="F15" s="2">
        <v>3.75</v>
      </c>
      <c r="G15" s="2">
        <f>D15*F15</f>
        <v>3.75</v>
      </c>
      <c r="H15" s="1">
        <v>0</v>
      </c>
      <c r="I15" s="2"/>
      <c r="K15" s="2"/>
    </row>
    <row r="16" spans="1:11" ht="12">
      <c r="A16" s="1" t="s">
        <v>41</v>
      </c>
      <c r="B16" s="1" t="s">
        <v>42</v>
      </c>
      <c r="C16" s="1" t="s">
        <v>43</v>
      </c>
      <c r="D16" s="1">
        <v>1</v>
      </c>
      <c r="E16" s="1">
        <v>2</v>
      </c>
      <c r="F16" s="2">
        <v>32.36</v>
      </c>
      <c r="G16" s="2">
        <f>D16*F16</f>
        <v>32.36</v>
      </c>
      <c r="H16" s="1">
        <v>1</v>
      </c>
      <c r="I16" s="2"/>
      <c r="K16" s="2"/>
    </row>
    <row r="17" spans="1:11" ht="12">
      <c r="A17" s="1" t="s">
        <v>44</v>
      </c>
      <c r="C17" s="1" t="s">
        <v>45</v>
      </c>
      <c r="D17" s="1">
        <v>1</v>
      </c>
      <c r="E17" s="1">
        <v>2</v>
      </c>
      <c r="F17" s="2">
        <v>2.25</v>
      </c>
      <c r="G17" s="2">
        <f>D17*F17</f>
        <v>2.25</v>
      </c>
      <c r="H17" s="1">
        <v>2</v>
      </c>
      <c r="I17" s="2"/>
      <c r="K17" s="2"/>
    </row>
    <row r="18" spans="6:11" ht="12">
      <c r="F18" s="2"/>
      <c r="I18" s="2"/>
      <c r="K18" s="2"/>
    </row>
    <row r="19" spans="1:11" ht="12">
      <c r="A19" s="1" t="s">
        <v>46</v>
      </c>
      <c r="F19" s="2"/>
      <c r="I19" s="2"/>
      <c r="K19" s="2"/>
    </row>
    <row r="20" spans="1:11" ht="12">
      <c r="A20" s="1" t="s">
        <v>47</v>
      </c>
      <c r="B20" s="1" t="s">
        <v>48</v>
      </c>
      <c r="D20" s="1">
        <v>1</v>
      </c>
      <c r="E20" s="1">
        <v>4</v>
      </c>
      <c r="F20" s="2">
        <v>0</v>
      </c>
      <c r="G20" s="2">
        <f>D20*F20</f>
        <v>0</v>
      </c>
      <c r="H20" s="1">
        <v>0</v>
      </c>
      <c r="I20" s="2"/>
      <c r="K20" s="2"/>
    </row>
    <row r="21" spans="1:11" ht="12">
      <c r="A21" s="1" t="s">
        <v>49</v>
      </c>
      <c r="B21" s="1" t="s">
        <v>50</v>
      </c>
      <c r="D21" s="1">
        <v>1</v>
      </c>
      <c r="E21" s="1">
        <v>3</v>
      </c>
      <c r="F21" s="2">
        <v>0</v>
      </c>
      <c r="G21" s="2">
        <v>0</v>
      </c>
      <c r="H21" s="1">
        <v>0</v>
      </c>
      <c r="I21" s="2"/>
      <c r="K21" s="2"/>
    </row>
    <row r="22" spans="6:11" ht="12">
      <c r="F22" s="2"/>
      <c r="I22" s="2"/>
      <c r="K22" s="2"/>
    </row>
    <row r="23" spans="1:11" ht="12">
      <c r="A23" s="1" t="s">
        <v>51</v>
      </c>
      <c r="F23" s="2"/>
      <c r="I23" s="2"/>
      <c r="K23" s="2"/>
    </row>
    <row r="24" spans="1:12" ht="12">
      <c r="A24" s="1" t="s">
        <v>52</v>
      </c>
      <c r="B24" s="1" t="s">
        <v>53</v>
      </c>
      <c r="D24" s="1">
        <v>1</v>
      </c>
      <c r="E24" s="1">
        <v>2</v>
      </c>
      <c r="F24" s="2">
        <v>24.2</v>
      </c>
      <c r="G24" s="2">
        <f>D24*F24</f>
        <v>24.2</v>
      </c>
      <c r="H24" s="1">
        <v>0</v>
      </c>
      <c r="I24" s="2"/>
      <c r="K24" s="2"/>
      <c r="L24" s="1" t="s">
        <v>54</v>
      </c>
    </row>
    <row r="25" spans="6:11" ht="12">
      <c r="F25" s="2"/>
      <c r="I25" s="2"/>
      <c r="K25" s="2"/>
    </row>
    <row r="26" spans="1:11" ht="12">
      <c r="A26" s="1" t="s">
        <v>55</v>
      </c>
      <c r="F26" s="2"/>
      <c r="I26" s="2"/>
      <c r="K26" s="2"/>
    </row>
    <row r="27" spans="1:11" ht="12">
      <c r="A27" s="1" t="s">
        <v>56</v>
      </c>
      <c r="B27" s="1" t="s">
        <v>57</v>
      </c>
      <c r="D27" s="1">
        <v>1</v>
      </c>
      <c r="E27" s="1">
        <v>3</v>
      </c>
      <c r="F27" s="2">
        <v>0</v>
      </c>
      <c r="G27" s="2">
        <f>D27*F27</f>
        <v>0</v>
      </c>
      <c r="H27" s="1">
        <v>0</v>
      </c>
      <c r="I27" s="2"/>
      <c r="K27" s="2"/>
    </row>
    <row r="28" spans="1:11" ht="12">
      <c r="A28" s="1" t="s">
        <v>58</v>
      </c>
      <c r="B28" s="1" t="s">
        <v>59</v>
      </c>
      <c r="D28" s="1">
        <v>1</v>
      </c>
      <c r="E28" s="1">
        <v>3</v>
      </c>
      <c r="F28" s="2">
        <v>0</v>
      </c>
      <c r="G28" s="2">
        <f>D28*F28</f>
        <v>0</v>
      </c>
      <c r="H28" s="1">
        <v>0</v>
      </c>
      <c r="I28" s="2">
        <f>H28*F28</f>
        <v>0</v>
      </c>
      <c r="K28" s="2"/>
    </row>
    <row r="29" spans="6:11" ht="12">
      <c r="F29" s="2"/>
      <c r="I29" s="2"/>
      <c r="K29" s="2"/>
    </row>
    <row r="30" spans="1:11" ht="12">
      <c r="A30" s="1" t="s">
        <v>60</v>
      </c>
      <c r="F30" s="2"/>
      <c r="I30" s="2"/>
      <c r="K30" s="2"/>
    </row>
    <row r="31" spans="1:11" ht="12">
      <c r="A31" s="1" t="s">
        <v>61</v>
      </c>
      <c r="B31" s="1" t="s">
        <v>62</v>
      </c>
      <c r="D31" s="1">
        <v>1</v>
      </c>
      <c r="E31" s="1">
        <v>2</v>
      </c>
      <c r="F31" s="2">
        <v>395</v>
      </c>
      <c r="G31" s="2">
        <f>D31*F31</f>
        <v>395</v>
      </c>
      <c r="H31" s="1">
        <v>0</v>
      </c>
      <c r="I31" s="2"/>
      <c r="K31" s="2"/>
    </row>
    <row r="32" spans="1:12" ht="12">
      <c r="A32" s="1" t="s">
        <v>63</v>
      </c>
      <c r="B32" s="1" t="s">
        <v>64</v>
      </c>
      <c r="D32" s="1">
        <v>1</v>
      </c>
      <c r="E32" s="1">
        <v>2</v>
      </c>
      <c r="F32" s="2">
        <v>8</v>
      </c>
      <c r="G32" s="2">
        <f>D32*F32</f>
        <v>8</v>
      </c>
      <c r="H32" s="1">
        <v>0</v>
      </c>
      <c r="I32" s="2"/>
      <c r="K32" s="2"/>
      <c r="L32" s="1" t="s">
        <v>65</v>
      </c>
    </row>
    <row r="33" spans="1:12" ht="12">
      <c r="A33" s="1" t="s">
        <v>66</v>
      </c>
      <c r="B33" s="1" t="s">
        <v>67</v>
      </c>
      <c r="D33" s="1">
        <v>1</v>
      </c>
      <c r="E33" s="1">
        <v>1</v>
      </c>
      <c r="F33" s="2">
        <f>15*2.2</f>
        <v>33</v>
      </c>
      <c r="G33" s="2">
        <f>D33*F33</f>
        <v>33</v>
      </c>
      <c r="H33" s="1">
        <v>1</v>
      </c>
      <c r="I33" s="2">
        <f>F33*H33</f>
        <v>33</v>
      </c>
      <c r="K33" s="2"/>
      <c r="L33" s="1" t="s">
        <v>65</v>
      </c>
    </row>
    <row r="34" spans="6:11" ht="12">
      <c r="F34" s="2"/>
      <c r="I34" s="2"/>
      <c r="K34" s="2"/>
    </row>
    <row r="35" spans="1:11" ht="12">
      <c r="A35" s="1" t="s">
        <v>68</v>
      </c>
      <c r="F35" s="2"/>
      <c r="I35" s="2"/>
      <c r="K35" s="2"/>
    </row>
    <row r="36" spans="1:12" ht="12">
      <c r="A36" s="1" t="s">
        <v>69</v>
      </c>
      <c r="B36" s="1" t="s">
        <v>70</v>
      </c>
      <c r="D36" s="1">
        <v>1</v>
      </c>
      <c r="E36" s="1">
        <v>2</v>
      </c>
      <c r="F36" s="2">
        <f>43*2.2</f>
        <v>94.60000000000001</v>
      </c>
      <c r="G36" s="2">
        <f>D36*F36</f>
        <v>94.60000000000001</v>
      </c>
      <c r="H36" s="1">
        <v>0</v>
      </c>
      <c r="I36" s="2"/>
      <c r="L36" s="1" t="s">
        <v>65</v>
      </c>
    </row>
    <row r="37" spans="1:12" ht="12">
      <c r="A37" s="1" t="s">
        <v>63</v>
      </c>
      <c r="B37" s="1" t="s">
        <v>71</v>
      </c>
      <c r="D37" s="1">
        <v>1</v>
      </c>
      <c r="E37" s="1">
        <v>2</v>
      </c>
      <c r="F37" s="2">
        <v>38</v>
      </c>
      <c r="G37" s="2">
        <f>D37*F37</f>
        <v>38</v>
      </c>
      <c r="H37" s="1">
        <v>0</v>
      </c>
      <c r="I37" s="2"/>
      <c r="L37" s="1" t="s">
        <v>65</v>
      </c>
    </row>
    <row r="38" spans="6:11" ht="12">
      <c r="F38" s="2"/>
      <c r="I38" s="2"/>
      <c r="K38" s="2"/>
    </row>
    <row r="39" spans="1:11" ht="12">
      <c r="A39" s="1" t="s">
        <v>72</v>
      </c>
      <c r="F39" s="2"/>
      <c r="I39" s="2"/>
      <c r="K39" s="2"/>
    </row>
    <row r="40" spans="1:12" ht="12">
      <c r="A40" s="1" t="s">
        <v>73</v>
      </c>
      <c r="B40" s="1" t="s">
        <v>74</v>
      </c>
      <c r="D40" s="1">
        <v>1</v>
      </c>
      <c r="E40" s="1">
        <v>2</v>
      </c>
      <c r="F40" s="2">
        <v>116</v>
      </c>
      <c r="G40" s="2">
        <f>D40*F40</f>
        <v>116</v>
      </c>
      <c r="H40" s="1">
        <v>0</v>
      </c>
      <c r="I40" s="2"/>
      <c r="J40" s="1">
        <v>1</v>
      </c>
      <c r="K40" s="2">
        <f>J40*F40</f>
        <v>116</v>
      </c>
      <c r="L40" s="1" t="s">
        <v>75</v>
      </c>
    </row>
    <row r="41" spans="6:11" ht="12">
      <c r="F41" s="2"/>
      <c r="I41" s="2"/>
      <c r="K41" s="2"/>
    </row>
    <row r="42" spans="1:11" ht="12">
      <c r="A42" s="1" t="s">
        <v>76</v>
      </c>
      <c r="F42" s="2"/>
      <c r="I42" s="2"/>
      <c r="K42" s="2"/>
    </row>
    <row r="43" spans="1:11" ht="12">
      <c r="A43" s="1" t="s">
        <v>77</v>
      </c>
      <c r="B43" s="1" t="s">
        <v>78</v>
      </c>
      <c r="D43" s="1">
        <v>1</v>
      </c>
      <c r="E43" s="1">
        <v>1</v>
      </c>
      <c r="F43" s="2">
        <v>1200</v>
      </c>
      <c r="G43" s="2">
        <f>D43*F43</f>
        <v>1200</v>
      </c>
      <c r="I43" s="2"/>
      <c r="J43" s="1">
        <v>1</v>
      </c>
      <c r="K43" s="2">
        <f>J43*F43</f>
        <v>1200</v>
      </c>
    </row>
    <row r="44" spans="6:11" ht="12">
      <c r="F44" s="2"/>
      <c r="I44" s="2"/>
      <c r="K44" s="2"/>
    </row>
    <row r="45" spans="1:11" ht="12">
      <c r="A45" s="1" t="s">
        <v>79</v>
      </c>
      <c r="F45" s="2"/>
      <c r="I45" s="2"/>
      <c r="K45" s="2"/>
    </row>
    <row r="46" spans="1:11" ht="12">
      <c r="A46" s="1" t="s">
        <v>80</v>
      </c>
      <c r="B46" s="1" t="s">
        <v>81</v>
      </c>
      <c r="D46" s="1">
        <v>1</v>
      </c>
      <c r="E46" s="1">
        <v>2</v>
      </c>
      <c r="F46" s="2">
        <v>229</v>
      </c>
      <c r="G46" s="2">
        <f>D46*F46</f>
        <v>229</v>
      </c>
      <c r="H46" s="1">
        <v>0</v>
      </c>
      <c r="I46" s="2"/>
      <c r="J46" s="1">
        <v>1</v>
      </c>
      <c r="K46" s="2"/>
    </row>
    <row r="47" spans="6:11" ht="12">
      <c r="F47" s="2"/>
      <c r="G47" s="2"/>
      <c r="I47" s="2"/>
      <c r="K47" s="2"/>
    </row>
    <row r="48" spans="6:11" ht="12">
      <c r="F48" s="2"/>
      <c r="G48" s="2">
        <f>SUM(G4:G46)</f>
        <v>2737.53</v>
      </c>
      <c r="I48" s="2">
        <f>SUM(I4:I46)</f>
        <v>33</v>
      </c>
      <c r="K48" s="2">
        <f>SUM(K4:K46)</f>
        <v>1316</v>
      </c>
    </row>
  </sheetData>
  <printOptions/>
  <pageMargins left="0.7875" right="0.7875" top="0.7875" bottom="0.7875" header="0.09861111111111111" footer="0.09861111111111111"/>
  <pageSetup firstPageNumber="1" useFirstPageNumber="1" fitToHeight="1" fitToWidth="1" horizontalDpi="300" verticalDpi="300" orientation="portrait"/>
  <headerFooter alignWithMargins="0">
    <oddHeader>&amp;C&amp;"Bitstream Vera Serif,Regular"&amp;12&amp;A</oddHeader>
    <oddFooter>&amp;C&amp;"Bitstream Vera Serif,Regular"&amp;12Page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9"/>
  <sheetViews>
    <sheetView tabSelected="1" workbookViewId="0" topLeftCell="A24">
      <selection activeCell="A49" sqref="A49"/>
    </sheetView>
  </sheetViews>
  <sheetFormatPr defaultColWidth="10.28125" defaultRowHeight="12.75"/>
  <cols>
    <col min="1" max="7" width="10.28125" style="1" customWidth="1"/>
    <col min="8" max="8" width="14.28125" style="1" customWidth="1"/>
    <col min="9" max="253" width="10.28125" style="1" customWidth="1"/>
  </cols>
  <sheetData>
    <row r="1" spans="1:8" ht="12">
      <c r="A1" s="1" t="s">
        <v>82</v>
      </c>
      <c r="H1" s="1" t="s">
        <v>83</v>
      </c>
    </row>
    <row r="2" spans="1:9" ht="12">
      <c r="A2" t="s">
        <v>84</v>
      </c>
      <c r="C2" s="1">
        <v>12</v>
      </c>
      <c r="D2" s="1" t="s">
        <v>4</v>
      </c>
      <c r="E2" s="1" t="s">
        <v>85</v>
      </c>
      <c r="F2" s="1" t="s">
        <v>86</v>
      </c>
      <c r="I2" s="3"/>
    </row>
    <row r="3" spans="1:9" ht="12">
      <c r="A3" s="1" t="s">
        <v>87</v>
      </c>
      <c r="D3" s="1">
        <v>41</v>
      </c>
      <c r="E3" s="1">
        <f>2*$C$2</f>
        <v>24</v>
      </c>
      <c r="F3" s="4">
        <f>D3-E3</f>
        <v>17</v>
      </c>
      <c r="I3" s="3"/>
    </row>
    <row r="4" spans="1:9" ht="12">
      <c r="A4" s="1" t="s">
        <v>88</v>
      </c>
      <c r="D4" s="1">
        <v>20</v>
      </c>
      <c r="E4" s="1">
        <f>$C$2</f>
        <v>12</v>
      </c>
      <c r="F4" s="4">
        <f>D4-E4</f>
        <v>8</v>
      </c>
      <c r="I4" s="3"/>
    </row>
    <row r="5" spans="1:9" ht="12">
      <c r="A5" s="1" t="s">
        <v>89</v>
      </c>
      <c r="E5" s="1">
        <f>($C$2-2)*2+1+1</f>
        <v>22</v>
      </c>
      <c r="F5" s="4"/>
      <c r="I5" s="3"/>
    </row>
    <row r="6" spans="1:9" ht="12">
      <c r="A6" s="1" t="s">
        <v>90</v>
      </c>
      <c r="E6" s="1">
        <f>($C$2-1)*2*2</f>
        <v>44</v>
      </c>
      <c r="F6" s="4"/>
      <c r="I6" s="3"/>
    </row>
    <row r="7" spans="1:9" ht="12">
      <c r="A7" s="1" t="s">
        <v>91</v>
      </c>
      <c r="E7" s="5">
        <f>E5</f>
        <v>22</v>
      </c>
      <c r="F7" s="4">
        <f>D7-E7</f>
        <v>-22</v>
      </c>
      <c r="G7" s="1" t="s">
        <v>92</v>
      </c>
      <c r="I7" s="3"/>
    </row>
    <row r="8" spans="1:9" ht="12">
      <c r="A8" s="1" t="s">
        <v>93</v>
      </c>
      <c r="E8" s="1">
        <f>E5*2</f>
        <v>44</v>
      </c>
      <c r="F8" s="4">
        <f>D8-E8</f>
        <v>-44</v>
      </c>
      <c r="G8" s="1" t="s">
        <v>92</v>
      </c>
      <c r="I8" s="3"/>
    </row>
    <row r="9" spans="1:9" ht="12">
      <c r="A9" s="1" t="s">
        <v>94</v>
      </c>
      <c r="E9" s="1">
        <f>E5</f>
        <v>22</v>
      </c>
      <c r="F9" s="4"/>
      <c r="I9" s="3"/>
    </row>
    <row r="10" spans="1:9" ht="12">
      <c r="A10" s="1" t="s">
        <v>95</v>
      </c>
      <c r="D10" s="1">
        <v>110</v>
      </c>
      <c r="E10" s="1">
        <f>5*E9</f>
        <v>110</v>
      </c>
      <c r="F10" s="4">
        <f>D10-E10</f>
        <v>0</v>
      </c>
      <c r="G10" s="1" t="s">
        <v>96</v>
      </c>
      <c r="H10" s="1" t="s">
        <v>97</v>
      </c>
      <c r="I10" s="3">
        <f>2.3*110</f>
        <v>252.99999999999997</v>
      </c>
    </row>
    <row r="11" spans="1:10" ht="12">
      <c r="A11" s="1" t="s">
        <v>98</v>
      </c>
      <c r="D11" s="1">
        <v>100</v>
      </c>
      <c r="E11" s="1">
        <f>4*E9</f>
        <v>88</v>
      </c>
      <c r="F11" s="4">
        <f>D11-E11</f>
        <v>12</v>
      </c>
      <c r="G11" s="1" t="s">
        <v>96</v>
      </c>
      <c r="H11" s="1" t="s">
        <v>99</v>
      </c>
      <c r="I11" s="3">
        <f>10*10*0.597</f>
        <v>59.699999999999996</v>
      </c>
      <c r="J11" s="1" t="s">
        <v>100</v>
      </c>
    </row>
    <row r="12" spans="1:9" ht="12">
      <c r="A12" s="1" t="s">
        <v>101</v>
      </c>
      <c r="B12" s="1" t="s">
        <v>102</v>
      </c>
      <c r="F12" s="4"/>
      <c r="H12" s="1" t="s">
        <v>103</v>
      </c>
      <c r="I12" s="3"/>
    </row>
    <row r="13" spans="6:9" ht="12">
      <c r="F13" s="4"/>
      <c r="I13" s="3"/>
    </row>
    <row r="14" spans="1:9" ht="12">
      <c r="A14" s="1" t="s">
        <v>104</v>
      </c>
      <c r="E14" s="1">
        <f>110+E5/2*4</f>
        <v>154</v>
      </c>
      <c r="F14" s="4">
        <f>D14-E14</f>
        <v>-154</v>
      </c>
      <c r="G14" s="1" t="s">
        <v>105</v>
      </c>
      <c r="I14" s="3"/>
    </row>
    <row r="15" spans="1:9" ht="12">
      <c r="A15" s="1" t="s">
        <v>106</v>
      </c>
      <c r="D15" s="1">
        <v>500</v>
      </c>
      <c r="E15" s="1">
        <f>E14</f>
        <v>154</v>
      </c>
      <c r="F15" s="4">
        <f>D15-E15</f>
        <v>346</v>
      </c>
      <c r="G15" s="1" t="s">
        <v>107</v>
      </c>
      <c r="I15" s="3"/>
    </row>
    <row r="16" spans="1:9" ht="12">
      <c r="A16" s="1" t="s">
        <v>108</v>
      </c>
      <c r="E16" s="1" t="s">
        <v>109</v>
      </c>
      <c r="F16" s="4">
        <f>D16-E16</f>
        <v>0</v>
      </c>
      <c r="G16" s="1" t="s">
        <v>110</v>
      </c>
      <c r="I16" s="3"/>
    </row>
    <row r="17" spans="6:9" ht="12">
      <c r="F17" s="4"/>
      <c r="I17" s="3"/>
    </row>
    <row r="18" spans="1:9" ht="12">
      <c r="A18" s="1" t="s">
        <v>108</v>
      </c>
      <c r="F18" s="4"/>
      <c r="I18" s="3"/>
    </row>
    <row r="19" spans="2:10" ht="12">
      <c r="B19" s="1" t="s">
        <v>111</v>
      </c>
      <c r="D19" s="1">
        <f>40+(46-12)</f>
        <v>74</v>
      </c>
      <c r="E19" s="1">
        <f>3*$C$2</f>
        <v>36</v>
      </c>
      <c r="F19" s="4">
        <f>D19-E19</f>
        <v>38</v>
      </c>
      <c r="I19" s="3"/>
      <c r="J19" s="1" t="s">
        <v>112</v>
      </c>
    </row>
    <row r="20" spans="2:14" ht="12">
      <c r="B20" s="1" t="s">
        <v>113</v>
      </c>
      <c r="D20" s="1">
        <v>40</v>
      </c>
      <c r="E20" s="1">
        <f>E19</f>
        <v>36</v>
      </c>
      <c r="F20" s="4">
        <f>D20-E20</f>
        <v>4</v>
      </c>
      <c r="H20" s="1" t="s">
        <v>114</v>
      </c>
      <c r="I20" s="3">
        <f>2*20*2.86</f>
        <v>114.39999999999999</v>
      </c>
      <c r="J20" s="1" t="s">
        <v>115</v>
      </c>
      <c r="M20" s="1">
        <f>E19</f>
        <v>36</v>
      </c>
      <c r="N20" s="6">
        <f>M20*7.85</f>
        <v>282.59999999999997</v>
      </c>
    </row>
    <row r="21" spans="2:11" ht="12">
      <c r="B21" s="1" t="s">
        <v>116</v>
      </c>
      <c r="D21" s="1">
        <v>40</v>
      </c>
      <c r="E21" s="1">
        <f>E19</f>
        <v>36</v>
      </c>
      <c r="F21" s="4">
        <f>D21-E21</f>
        <v>4</v>
      </c>
      <c r="G21" s="1" t="s">
        <v>96</v>
      </c>
      <c r="H21" s="1" t="s">
        <v>117</v>
      </c>
      <c r="I21" s="3">
        <f>40*13.64</f>
        <v>545.6</v>
      </c>
      <c r="J21"/>
      <c r="K21"/>
    </row>
    <row r="22" spans="2:9" ht="12">
      <c r="B22" s="1" t="s">
        <v>118</v>
      </c>
      <c r="D22" s="1" t="s">
        <v>119</v>
      </c>
      <c r="E22" s="1">
        <f>3*2*$C$2</f>
        <v>72</v>
      </c>
      <c r="F22" s="4"/>
      <c r="I22" s="3"/>
    </row>
    <row r="23" spans="2:9" ht="12">
      <c r="B23" s="1" t="s">
        <v>120</v>
      </c>
      <c r="D23" s="1" t="s">
        <v>119</v>
      </c>
      <c r="E23" s="1">
        <f>E22</f>
        <v>72</v>
      </c>
      <c r="F23" s="4"/>
      <c r="I23" s="3"/>
    </row>
    <row r="24" spans="2:9" ht="12">
      <c r="B24" s="1" t="s">
        <v>121</v>
      </c>
      <c r="D24" s="1">
        <v>0</v>
      </c>
      <c r="E24" s="1">
        <f>E23/2</f>
        <v>36</v>
      </c>
      <c r="F24" s="4">
        <f>D24-E24</f>
        <v>-36</v>
      </c>
      <c r="G24" s="1" t="s">
        <v>122</v>
      </c>
      <c r="I24" s="3"/>
    </row>
    <row r="25" spans="1:9" ht="12">
      <c r="A25" s="1" t="s">
        <v>123</v>
      </c>
      <c r="F25" s="4"/>
      <c r="I25" s="3"/>
    </row>
    <row r="26" spans="2:10" ht="12">
      <c r="B26" s="1" t="s">
        <v>124</v>
      </c>
      <c r="D26" s="1">
        <v>0</v>
      </c>
      <c r="E26" s="1">
        <f>4*$C$2</f>
        <v>48</v>
      </c>
      <c r="F26" s="4">
        <f>D26-E26</f>
        <v>-48</v>
      </c>
      <c r="G26" t="s">
        <v>96</v>
      </c>
      <c r="H26" s="1" t="s">
        <v>125</v>
      </c>
      <c r="I26" s="3">
        <f>3.52*5</f>
        <v>17.6</v>
      </c>
      <c r="J26" s="1" t="s">
        <v>126</v>
      </c>
    </row>
    <row r="27" spans="2:9" ht="12">
      <c r="B27" s="1" t="s">
        <v>127</v>
      </c>
      <c r="D27" s="1">
        <v>50</v>
      </c>
      <c r="E27" s="1">
        <f>4*$C$2</f>
        <v>48</v>
      </c>
      <c r="F27" s="4">
        <f>D27-E27</f>
        <v>2</v>
      </c>
      <c r="G27" t="s">
        <v>96</v>
      </c>
      <c r="H27" s="1" t="s">
        <v>128</v>
      </c>
      <c r="I27" s="3">
        <f>1.91*50*0.9</f>
        <v>85.95</v>
      </c>
    </row>
    <row r="28" spans="2:9" ht="12">
      <c r="B28" s="1" t="s">
        <v>129</v>
      </c>
      <c r="D28" s="1">
        <v>13</v>
      </c>
      <c r="E28" s="1">
        <f>4*$C$2</f>
        <v>48</v>
      </c>
      <c r="F28" s="4">
        <f>D28-E28</f>
        <v>-35</v>
      </c>
      <c r="G28" t="s">
        <v>96</v>
      </c>
      <c r="H28" s="1" t="s">
        <v>130</v>
      </c>
      <c r="I28" s="3">
        <f>2*50*1.87</f>
        <v>187</v>
      </c>
    </row>
    <row r="29" spans="2:9" ht="12">
      <c r="B29" s="1" t="s">
        <v>118</v>
      </c>
      <c r="D29" s="1" t="s">
        <v>119</v>
      </c>
      <c r="E29" s="1">
        <f>4*$C$2</f>
        <v>48</v>
      </c>
      <c r="F29" s="4"/>
      <c r="G29"/>
      <c r="I29" s="3"/>
    </row>
    <row r="30" spans="2:9" ht="12">
      <c r="B30" s="1" t="s">
        <v>120</v>
      </c>
      <c r="D30" s="1" t="s">
        <v>119</v>
      </c>
      <c r="E30" s="1">
        <f>4*$C$2</f>
        <v>48</v>
      </c>
      <c r="F30" s="4"/>
      <c r="G30"/>
      <c r="I30" s="3"/>
    </row>
    <row r="31" spans="1:9" ht="12">
      <c r="A31" s="1" t="s">
        <v>131</v>
      </c>
      <c r="F31" s="4"/>
      <c r="G31"/>
      <c r="I31" s="3"/>
    </row>
    <row r="32" spans="1:9" ht="12">
      <c r="A32"/>
      <c r="B32" s="1" t="s">
        <v>132</v>
      </c>
      <c r="D32" s="1">
        <v>40</v>
      </c>
      <c r="E32" s="1">
        <f>E6</f>
        <v>44</v>
      </c>
      <c r="F32" s="4">
        <f>D32-E32</f>
        <v>-4</v>
      </c>
      <c r="G32" t="s">
        <v>133</v>
      </c>
      <c r="H32" s="7" t="s">
        <v>134</v>
      </c>
      <c r="I32" s="3">
        <f>8*7.4</f>
        <v>59.2</v>
      </c>
    </row>
    <row r="33" spans="2:9" ht="12">
      <c r="B33" s="1" t="s">
        <v>135</v>
      </c>
      <c r="D33" s="1">
        <f>7+90</f>
        <v>97</v>
      </c>
      <c r="E33" s="1">
        <f>4*E32/2</f>
        <v>88</v>
      </c>
      <c r="F33" s="4">
        <f>D33-E33</f>
        <v>9</v>
      </c>
      <c r="G33" t="s">
        <v>96</v>
      </c>
      <c r="H33" s="1" t="s">
        <v>136</v>
      </c>
      <c r="I33" s="3">
        <f>90*2.6</f>
        <v>234</v>
      </c>
    </row>
    <row r="34" spans="2:9" ht="12">
      <c r="B34" s="1" t="s">
        <v>137</v>
      </c>
      <c r="D34" s="1">
        <v>50</v>
      </c>
      <c r="E34" s="1">
        <f>2*E32/2</f>
        <v>44</v>
      </c>
      <c r="F34" s="4">
        <f>D34-E34</f>
        <v>6</v>
      </c>
      <c r="G34"/>
      <c r="H34" s="1" t="s">
        <v>138</v>
      </c>
      <c r="I34" s="3">
        <f>50*2.41</f>
        <v>120.5</v>
      </c>
    </row>
    <row r="35" spans="2:9" ht="12">
      <c r="B35" s="1" t="s">
        <v>139</v>
      </c>
      <c r="D35" s="1">
        <f>20+2</f>
        <v>22</v>
      </c>
      <c r="E35" s="1">
        <f>E6/2</f>
        <v>22</v>
      </c>
      <c r="F35" s="4">
        <f>D35-E35</f>
        <v>0</v>
      </c>
      <c r="G35" t="s">
        <v>133</v>
      </c>
      <c r="H35" s="7" t="s">
        <v>140</v>
      </c>
      <c r="I35" s="3">
        <f>5*2.25</f>
        <v>11.25</v>
      </c>
    </row>
    <row r="36" spans="2:9" ht="12">
      <c r="B36" s="1" t="s">
        <v>118</v>
      </c>
      <c r="D36" s="1" t="s">
        <v>119</v>
      </c>
      <c r="E36" s="1">
        <f>2*E6/2</f>
        <v>44</v>
      </c>
      <c r="F36" s="4"/>
      <c r="G36"/>
      <c r="I36" s="3"/>
    </row>
    <row r="37" spans="2:9" ht="12">
      <c r="B37" s="1" t="s">
        <v>141</v>
      </c>
      <c r="D37" s="1">
        <f>5+20</f>
        <v>25</v>
      </c>
      <c r="E37" s="1">
        <f>E6/2</f>
        <v>22</v>
      </c>
      <c r="F37" s="4">
        <f>D37-E37</f>
        <v>3</v>
      </c>
      <c r="G37" t="s">
        <v>142</v>
      </c>
      <c r="H37" s="1" t="s">
        <v>143</v>
      </c>
      <c r="I37" s="3">
        <f>1*20*0.9</f>
        <v>18</v>
      </c>
    </row>
    <row r="38" spans="6:9" ht="12">
      <c r="F38"/>
      <c r="G38"/>
      <c r="I38" s="3"/>
    </row>
    <row r="39" spans="1:9" ht="12">
      <c r="A39" s="1" t="s">
        <v>144</v>
      </c>
      <c r="F39" s="4"/>
      <c r="G39"/>
      <c r="I39" s="3"/>
    </row>
    <row r="40" spans="2:9" ht="12">
      <c r="B40" s="1" t="s">
        <v>118</v>
      </c>
      <c r="D40" s="1">
        <f>175+17</f>
        <v>192</v>
      </c>
      <c r="E40" s="1">
        <f>E22+E29+E36</f>
        <v>164</v>
      </c>
      <c r="F40" s="4">
        <f>D40-E40</f>
        <v>28</v>
      </c>
      <c r="G40"/>
      <c r="I40" s="3"/>
    </row>
    <row r="41" spans="2:9" ht="12">
      <c r="B41" s="1" t="s">
        <v>120</v>
      </c>
      <c r="D41" s="1">
        <f>100+17</f>
        <v>117</v>
      </c>
      <c r="E41" s="1">
        <f>E23+E30</f>
        <v>120</v>
      </c>
      <c r="F41" s="4">
        <f>D41-E41</f>
        <v>-3</v>
      </c>
      <c r="G41" s="1" t="s">
        <v>122</v>
      </c>
      <c r="I41" s="3"/>
    </row>
    <row r="42" spans="1:9" ht="12">
      <c r="A42" s="1" t="s">
        <v>145</v>
      </c>
      <c r="I42" s="3">
        <f>SUM(I2:I40)</f>
        <v>1706.2</v>
      </c>
    </row>
    <row r="44" ht="12">
      <c r="A44" s="1" t="s">
        <v>146</v>
      </c>
    </row>
    <row r="45" spans="2:5" ht="12">
      <c r="B45" s="1" t="s">
        <v>147</v>
      </c>
      <c r="D45" s="1" t="s">
        <v>148</v>
      </c>
      <c r="E45" s="1" t="s">
        <v>149</v>
      </c>
    </row>
    <row r="46" spans="2:5" ht="12">
      <c r="B46" s="1" t="s">
        <v>150</v>
      </c>
      <c r="D46" s="1" t="s">
        <v>151</v>
      </c>
      <c r="E46" s="1" t="s">
        <v>149</v>
      </c>
    </row>
    <row r="47" spans="2:4" ht="12">
      <c r="B47" s="1" t="s">
        <v>152</v>
      </c>
      <c r="D47" s="1" t="s">
        <v>153</v>
      </c>
    </row>
    <row r="48" spans="2:4" ht="12">
      <c r="B48" s="1" t="s">
        <v>154</v>
      </c>
      <c r="D48" s="1" t="s">
        <v>153</v>
      </c>
    </row>
    <row r="49" ht="12">
      <c r="A49" s="1" t="s">
        <v>155</v>
      </c>
    </row>
  </sheetData>
  <printOptions/>
  <pageMargins left="0.7875" right="0.7875" top="0.7875" bottom="0.7875" header="0.09861111111111111" footer="0.09861111111111111"/>
  <pageSetup horizontalDpi="300" verticalDpi="300" orientation="portrait"/>
  <headerFooter alignWithMargins="0">
    <oddHeader>&amp;C&amp;"Bitstream Vera Serif,Regular"&amp;12&amp;A</oddHeader>
    <oddFooter>&amp;C&amp;"Bitstream Vera Serif,Regular"&amp;12Page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" customWidth="1"/>
  </cols>
  <sheetData/>
  <printOptions/>
  <pageMargins left="0.7875" right="0.7875" top="0.7875" bottom="0.7875" header="0.09861111111111111" footer="0.09861111111111111"/>
  <pageSetup horizontalDpi="300" verticalDpi="300" orientation="portrait"/>
  <headerFooter alignWithMargins="0">
    <oddHeader>&amp;C&amp;"Bitstream Vera Serif,Regular"&amp;12&amp;A</oddHeader>
    <oddFooter>&amp;C&amp;"Bitstream Vera Serif,Regular"&amp;12Page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 2004 Test Drive User</cp:lastModifiedBy>
  <cp:lastPrinted>2005-10-11T21:40:49Z</cp:lastPrinted>
  <dcterms:created xsi:type="dcterms:W3CDTF">2005-09-15T15:55:04Z</dcterms:created>
  <dcterms:modified xsi:type="dcterms:W3CDTF">2005-09-15T16:22:31Z</dcterms:modified>
  <cp:category/>
  <cp:version/>
  <cp:contentType/>
  <cp:contentStatus/>
  <cp:revision>2</cp:revision>
</cp:coreProperties>
</file>